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cm\cmad\Income Limits\Tools\"/>
    </mc:Choice>
  </mc:AlternateContent>
  <workbookProtection workbookAlgorithmName="SHA-512" workbookHashValue="pdknMP1ySVAGDdvi8mgqa4LeQrrO+BX2gODKRMp1P/0dxf8sKLfDQhHkvOGMW/GQ3qJQwgBpVQI2pE2gXUFgKQ==" workbookSaltValue="Iv7sSYr+sfUYOZtpncmWpA==" workbookSpinCount="100000" lockStructure="1"/>
  <bookViews>
    <workbookView xWindow="-1800" yWindow="45" windowWidth="20625" windowHeight="7305"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1" sheetId="49"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21 HOME rent 6-1-2021" sheetId="50" state="hidden" r:id="rId24"/>
    <sheet name="NSP12-I" sheetId="29" state="hidden" r:id="rId25"/>
    <sheet name="NHTF2018" sheetId="43" state="hidden" r:id="rId26"/>
    <sheet name="2020 HOME rent 7-1-2020" sheetId="48" state="hidden" r:id="rId27"/>
    <sheet name="2019 HOME rent 6-28-2019" sheetId="46" state="hidden" r:id="rId28"/>
  </sheets>
  <definedNames>
    <definedName name="_xlnm._FilterDatabase" localSheetId="26" hidden="1">'2020 HOME rent 7-1-2020'!$A$2:$P$256</definedName>
    <definedName name="_xlnm._FilterDatabase" localSheetId="23"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8" hidden="1">MTSP2021!#REF!</definedName>
    <definedName name="_xlnm._FilterDatabase" localSheetId="25" hidden="1">NHTF2018!$A$3:$V$257</definedName>
    <definedName name="_xlnm._FilterDatabase" localSheetId="24"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8">MTSP2021!$B$3:$AQ$257</definedName>
    <definedName name="_xlnm.Print_Area" localSheetId="0">'Income-Rent Tool'!$A$2:$M$39</definedName>
  </definedNames>
  <calcPr calcId="162913"/>
</workbook>
</file>

<file path=xl/calcChain.xml><?xml version="1.0" encoding="utf-8"?>
<calcChain xmlns="http://schemas.openxmlformats.org/spreadsheetml/2006/main">
  <c r="AE172" i="1" l="1"/>
  <c r="A200" i="1"/>
  <c r="A199" i="1"/>
  <c r="N172" i="1"/>
  <c r="U172" i="1" s="1"/>
  <c r="A172" i="1"/>
  <c r="A171" i="1"/>
  <c r="N144" i="1"/>
  <c r="U144" i="1" s="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S228" i="1" s="1"/>
  <c r="V172" i="1" l="1"/>
  <c r="AF144" i="1"/>
  <c r="AF200" i="1" s="1"/>
  <c r="W172" i="1"/>
  <c r="Y172" i="1"/>
  <c r="P172" i="1"/>
  <c r="Q172" i="1"/>
  <c r="AA144" i="1"/>
  <c r="AA172" i="1"/>
  <c r="R144" i="1"/>
  <c r="R172" i="1"/>
  <c r="AE144" i="1"/>
  <c r="AE88" i="1" s="1"/>
  <c r="V144" i="1"/>
  <c r="AF172" i="1"/>
  <c r="W144" i="1"/>
  <c r="Y144" i="1"/>
  <c r="Y200" i="1" s="1"/>
  <c r="P144" i="1"/>
  <c r="Z144" i="1"/>
  <c r="Z88" i="1" s="1"/>
  <c r="Q144" i="1"/>
  <c r="AB144" i="1"/>
  <c r="AB200" i="1" s="1"/>
  <c r="AB172" i="1"/>
  <c r="S144" i="1"/>
  <c r="AH144" i="1" s="1"/>
  <c r="S172" i="1"/>
  <c r="Z172" i="1"/>
  <c r="AC144" i="1"/>
  <c r="AC88" i="1" s="1"/>
  <c r="AC172" i="1"/>
  <c r="T144" i="1"/>
  <c r="T172" i="1"/>
  <c r="AD144" i="1"/>
  <c r="AD172" i="1"/>
  <c r="N224" i="1"/>
  <c r="AF88" i="1" l="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l="1"/>
  <c r="Y142" i="1"/>
  <c r="N170" i="1"/>
  <c r="N142" i="1"/>
  <c r="AF142" i="1" s="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l="1"/>
  <c r="AA86" i="1" s="1"/>
  <c r="AB142" i="1"/>
  <c r="AB198" i="1" s="1"/>
  <c r="AC142" i="1"/>
  <c r="AC114" i="1" s="1"/>
  <c r="AD142" i="1"/>
  <c r="AD86" i="1" s="1"/>
  <c r="AE142" i="1"/>
  <c r="AE198" i="1" s="1"/>
  <c r="Z170" i="1"/>
  <c r="AF170" i="1"/>
  <c r="AA170" i="1"/>
  <c r="AE170" i="1"/>
  <c r="Y170" i="1"/>
  <c r="AD170" i="1"/>
  <c r="AB170" i="1"/>
  <c r="AC170" i="1"/>
  <c r="W142" i="1"/>
  <c r="W114" i="1" s="1"/>
  <c r="S226" i="1"/>
  <c r="S227" i="1" s="1"/>
  <c r="W170" i="1"/>
  <c r="S170" i="1"/>
  <c r="V170" i="1"/>
  <c r="R170" i="1"/>
  <c r="U170" i="1"/>
  <c r="Q170" i="1"/>
  <c r="T170" i="1"/>
  <c r="P170" i="1"/>
  <c r="Q142" i="1"/>
  <c r="Q198" i="1" s="1"/>
  <c r="U142" i="1"/>
  <c r="U86" i="1" s="1"/>
  <c r="Z198" i="1"/>
  <c r="Z86" i="1"/>
  <c r="Z114" i="1"/>
  <c r="R142" i="1"/>
  <c r="P142" i="1"/>
  <c r="T142" i="1"/>
  <c r="Y86" i="1"/>
  <c r="Y114" i="1"/>
  <c r="Y198" i="1"/>
  <c r="AC86" i="1"/>
  <c r="V142" i="1"/>
  <c r="S142" i="1"/>
  <c r="AF198" i="1"/>
  <c r="AF86" i="1"/>
  <c r="AF114" i="1"/>
  <c r="N168" i="1"/>
  <c r="A168" i="1"/>
  <c r="A167" i="1"/>
  <c r="AD198" i="1" l="1"/>
  <c r="AD114" i="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s="1"/>
  <c r="A140" i="1"/>
  <c r="A139" i="1"/>
  <c r="A196" i="1"/>
  <c r="A195" i="1"/>
  <c r="A112" i="1"/>
  <c r="A111" i="1"/>
  <c r="N84" i="1"/>
  <c r="A84" i="1"/>
  <c r="A83" i="1"/>
  <c r="AP144" i="1" l="1"/>
  <c r="L144" i="1" s="1"/>
  <c r="AO144" i="1"/>
  <c r="K144" i="1" s="1"/>
  <c r="AN144" i="1"/>
  <c r="J144" i="1" s="1"/>
  <c r="AM144" i="1"/>
  <c r="I144" i="1" s="1"/>
  <c r="AL144" i="1"/>
  <c r="H144" i="1" s="1"/>
  <c r="AK144" i="1"/>
  <c r="G144" i="1" s="1"/>
  <c r="AJ144" i="1"/>
  <c r="F144" i="1" s="1"/>
  <c r="AI144" i="1"/>
  <c r="E144" i="1" s="1"/>
  <c r="AE140" i="1"/>
  <c r="AE84" i="1" s="1"/>
  <c r="Z112" i="1"/>
  <c r="Z196" i="1"/>
  <c r="AC140" i="1"/>
  <c r="AC196" i="1" s="1"/>
  <c r="AB140" i="1"/>
  <c r="AB196" i="1" s="1"/>
  <c r="Z84" i="1"/>
  <c r="Y140" i="1"/>
  <c r="Y196" i="1" s="1"/>
  <c r="AF140" i="1"/>
  <c r="AF196" i="1" s="1"/>
  <c r="AA140" i="1"/>
  <c r="AA196" i="1" s="1"/>
  <c r="AD140" i="1"/>
  <c r="AD196" i="1" s="1"/>
  <c r="AO172" i="1" l="1"/>
  <c r="K172" i="1" s="1"/>
  <c r="AO200" i="1"/>
  <c r="K200" i="1" s="1"/>
  <c r="AO116" i="1"/>
  <c r="K116" i="1" s="1"/>
  <c r="AO88" i="1"/>
  <c r="K88" i="1" s="1"/>
  <c r="AP172" i="1"/>
  <c r="L172" i="1" s="1"/>
  <c r="AP88" i="1"/>
  <c r="L88" i="1" s="1"/>
  <c r="AP200" i="1"/>
  <c r="L200" i="1" s="1"/>
  <c r="AP116" i="1"/>
  <c r="L116" i="1" s="1"/>
  <c r="AJ172" i="1"/>
  <c r="F172" i="1" s="1"/>
  <c r="AJ200" i="1"/>
  <c r="F200" i="1" s="1"/>
  <c r="AJ88" i="1"/>
  <c r="F88" i="1" s="1"/>
  <c r="AJ116" i="1"/>
  <c r="F116" i="1" s="1"/>
  <c r="AI200" i="1"/>
  <c r="E200" i="1" s="1"/>
  <c r="AI172" i="1"/>
  <c r="E172" i="1" s="1"/>
  <c r="AI116" i="1"/>
  <c r="E116" i="1" s="1"/>
  <c r="AI88" i="1"/>
  <c r="E88" i="1" s="1"/>
  <c r="AK172" i="1"/>
  <c r="G172" i="1" s="1"/>
  <c r="AK200" i="1"/>
  <c r="G200" i="1" s="1"/>
  <c r="AK88" i="1"/>
  <c r="G88" i="1" s="1"/>
  <c r="AK116" i="1"/>
  <c r="G116" i="1" s="1"/>
  <c r="AL172" i="1"/>
  <c r="H172" i="1" s="1"/>
  <c r="AL200" i="1"/>
  <c r="H200" i="1" s="1"/>
  <c r="AL88" i="1"/>
  <c r="H88" i="1" s="1"/>
  <c r="AL116" i="1"/>
  <c r="H116" i="1" s="1"/>
  <c r="AM200" i="1"/>
  <c r="I200" i="1" s="1"/>
  <c r="AM172" i="1"/>
  <c r="I172" i="1" s="1"/>
  <c r="AM116" i="1"/>
  <c r="I116" i="1" s="1"/>
  <c r="AM88" i="1"/>
  <c r="I88" i="1" s="1"/>
  <c r="AN172" i="1"/>
  <c r="J172" i="1" s="1"/>
  <c r="AN200" i="1"/>
  <c r="J200" i="1" s="1"/>
  <c r="AN116" i="1"/>
  <c r="J116" i="1" s="1"/>
  <c r="AN88" i="1"/>
  <c r="J88" i="1" s="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l="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s="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s="1"/>
  <c r="G278" i="1" s="1"/>
  <c r="AK86" i="1" l="1"/>
  <c r="G86" i="1" s="1"/>
  <c r="G87" i="1" s="1"/>
  <c r="AK114" i="1"/>
  <c r="G114" i="1" s="1"/>
  <c r="G115" i="1" s="1"/>
  <c r="AK198" i="1"/>
  <c r="G198" i="1" s="1"/>
  <c r="G199" i="1" s="1"/>
  <c r="AK170" i="1"/>
  <c r="G170" i="1" s="1"/>
  <c r="G171" i="1" s="1"/>
  <c r="G142" i="1"/>
  <c r="G143" i="1" s="1"/>
  <c r="AL198" i="1"/>
  <c r="H198" i="1" s="1"/>
  <c r="H199" i="1" s="1"/>
  <c r="AL170" i="1"/>
  <c r="H170" i="1" s="1"/>
  <c r="H171" i="1" s="1"/>
  <c r="AL86" i="1"/>
  <c r="H86" i="1" s="1"/>
  <c r="H87" i="1" s="1"/>
  <c r="AL114" i="1"/>
  <c r="H114" i="1" s="1"/>
  <c r="H115" i="1" s="1"/>
  <c r="H142" i="1"/>
  <c r="H143" i="1" s="1"/>
  <c r="AO86" i="1"/>
  <c r="K86" i="1" s="1"/>
  <c r="K87" i="1" s="1"/>
  <c r="AO198" i="1"/>
  <c r="K198" i="1" s="1"/>
  <c r="K199" i="1" s="1"/>
  <c r="AO170" i="1"/>
  <c r="K170" i="1" s="1"/>
  <c r="K171" i="1" s="1"/>
  <c r="AO114" i="1"/>
  <c r="K114" i="1" s="1"/>
  <c r="K115" i="1" s="1"/>
  <c r="K142" i="1"/>
  <c r="K143" i="1" s="1"/>
  <c r="AM86" i="1"/>
  <c r="I86" i="1" s="1"/>
  <c r="I87" i="1" s="1"/>
  <c r="AM114" i="1"/>
  <c r="I114" i="1" s="1"/>
  <c r="I115" i="1" s="1"/>
  <c r="AM198" i="1"/>
  <c r="I198" i="1" s="1"/>
  <c r="I199" i="1" s="1"/>
  <c r="AM170" i="1"/>
  <c r="I170" i="1" s="1"/>
  <c r="I171" i="1" s="1"/>
  <c r="I142" i="1"/>
  <c r="I143" i="1" s="1"/>
  <c r="AP198" i="1"/>
  <c r="L198" i="1" s="1"/>
  <c r="L199" i="1" s="1"/>
  <c r="AP170" i="1"/>
  <c r="L170" i="1" s="1"/>
  <c r="L171" i="1" s="1"/>
  <c r="AP86" i="1"/>
  <c r="L86" i="1" s="1"/>
  <c r="L87" i="1" s="1"/>
  <c r="AP114" i="1"/>
  <c r="L114" i="1" s="1"/>
  <c r="L115" i="1" s="1"/>
  <c r="L142" i="1"/>
  <c r="L143" i="1" s="1"/>
  <c r="AJ170" i="1"/>
  <c r="F170" i="1" s="1"/>
  <c r="F171" i="1" s="1"/>
  <c r="AJ198" i="1"/>
  <c r="F198" i="1" s="1"/>
  <c r="F199" i="1" s="1"/>
  <c r="AJ114" i="1"/>
  <c r="F114" i="1" s="1"/>
  <c r="F115" i="1" s="1"/>
  <c r="AJ86" i="1"/>
  <c r="F86" i="1" s="1"/>
  <c r="F87" i="1" s="1"/>
  <c r="F142" i="1"/>
  <c r="F143" i="1" s="1"/>
  <c r="AI86" i="1"/>
  <c r="E86" i="1" s="1"/>
  <c r="E87" i="1" s="1"/>
  <c r="AI114" i="1"/>
  <c r="E114" i="1" s="1"/>
  <c r="E115" i="1" s="1"/>
  <c r="AI198" i="1"/>
  <c r="E198" i="1" s="1"/>
  <c r="E199" i="1" s="1"/>
  <c r="AI170" i="1"/>
  <c r="E170" i="1" s="1"/>
  <c r="E171" i="1" s="1"/>
  <c r="E142" i="1"/>
  <c r="E143" i="1" s="1"/>
  <c r="AN198" i="1"/>
  <c r="J198" i="1" s="1"/>
  <c r="J199" i="1" s="1"/>
  <c r="AN170" i="1"/>
  <c r="J170" i="1" s="1"/>
  <c r="J171" i="1" s="1"/>
  <c r="AN86" i="1"/>
  <c r="J86" i="1" s="1"/>
  <c r="J87" i="1" s="1"/>
  <c r="AN114" i="1"/>
  <c r="J114" i="1" s="1"/>
  <c r="J115" i="1" s="1"/>
  <c r="J142" i="1"/>
  <c r="J143" i="1" s="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s="1"/>
  <c r="I274" i="1"/>
  <c r="I273" i="1" s="1"/>
  <c r="F274" i="1"/>
  <c r="F273" i="1" s="1"/>
  <c r="F279" i="1"/>
  <c r="I279" i="1"/>
  <c r="E274" i="1"/>
  <c r="E273" i="1" s="1"/>
  <c r="E279" i="1"/>
  <c r="H274" i="1"/>
  <c r="H273" i="1" s="1"/>
  <c r="L274" i="1"/>
  <c r="L273" i="1" s="1"/>
  <c r="H279" i="1"/>
  <c r="G274" i="1"/>
  <c r="G273" i="1" s="1"/>
  <c r="K274" i="1"/>
  <c r="K273"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0" i="1" l="1"/>
  <c r="K140" i="1" s="1"/>
  <c r="K141" i="1" s="1"/>
  <c r="AN140" i="1"/>
  <c r="J140" i="1" s="1"/>
  <c r="J141" i="1" s="1"/>
  <c r="AJ140" i="1"/>
  <c r="F140" i="1" s="1"/>
  <c r="F141" i="1" s="1"/>
  <c r="AM140" i="1"/>
  <c r="AI140" i="1"/>
  <c r="E140" i="1" s="1"/>
  <c r="E141" i="1" s="1"/>
  <c r="AP140" i="1"/>
  <c r="L140" i="1" s="1"/>
  <c r="L141" i="1" s="1"/>
  <c r="AL140" i="1"/>
  <c r="H140" i="1" s="1"/>
  <c r="H141" i="1" s="1"/>
  <c r="AK140" i="1"/>
  <c r="G140" i="1" s="1"/>
  <c r="G141" i="1" s="1"/>
  <c r="AB164" i="1"/>
  <c r="F278" i="1"/>
  <c r="J278" i="1"/>
  <c r="I278" i="1"/>
  <c r="H278" i="1"/>
  <c r="E278" i="1"/>
  <c r="T166" i="1"/>
  <c r="Q166" i="1"/>
  <c r="V138" i="1"/>
  <c r="V194" i="1" s="1"/>
  <c r="AC138" i="1"/>
  <c r="AC110" i="1" s="1"/>
  <c r="Z138" i="1"/>
  <c r="P138" i="1"/>
  <c r="S138" i="1"/>
  <c r="W138" i="1"/>
  <c r="W194" i="1" s="1"/>
  <c r="U138" i="1"/>
  <c r="U194" i="1" s="1"/>
  <c r="S166" i="1"/>
  <c r="Y138" i="1"/>
  <c r="Y110" i="1" s="1"/>
  <c r="AB166" i="1"/>
  <c r="S222" i="1"/>
  <c r="S223" i="1" s="1"/>
  <c r="AA166" i="1"/>
  <c r="P166" i="1"/>
  <c r="AD138" i="1"/>
  <c r="AE138" i="1"/>
  <c r="Z166" i="1"/>
  <c r="AA138" i="1"/>
  <c r="AD166" i="1"/>
  <c r="R166" i="1"/>
  <c r="AE166" i="1"/>
  <c r="Q138" i="1"/>
  <c r="Q110" i="1" s="1"/>
  <c r="AF166" i="1"/>
  <c r="V166" i="1"/>
  <c r="R138" i="1"/>
  <c r="R110" i="1" s="1"/>
  <c r="Y166" i="1"/>
  <c r="U166" i="1"/>
  <c r="AB138" i="1"/>
  <c r="AB194" i="1" s="1"/>
  <c r="T138" i="1"/>
  <c r="T194" i="1" s="1"/>
  <c r="W166" i="1"/>
  <c r="AC166" i="1"/>
  <c r="AF138" i="1"/>
  <c r="AF82" i="1" s="1"/>
  <c r="U136" i="1"/>
  <c r="U80" i="1" s="1"/>
  <c r="S220" i="1"/>
  <c r="A184" i="27"/>
  <c r="AA164" i="1"/>
  <c r="A71" i="27"/>
  <c r="A39" i="27"/>
  <c r="AF136" i="1"/>
  <c r="AF192" i="1" s="1"/>
  <c r="AB136" i="1"/>
  <c r="AB192" i="1" s="1"/>
  <c r="AE164" i="1"/>
  <c r="U164" i="1"/>
  <c r="AF164" i="1"/>
  <c r="AE136" i="1"/>
  <c r="AE192" i="1" s="1"/>
  <c r="Y136" i="1"/>
  <c r="Y192" i="1" s="1"/>
  <c r="AC136" i="1"/>
  <c r="AC80" i="1" s="1"/>
  <c r="Y164" i="1"/>
  <c r="AC164" i="1"/>
  <c r="AA136" i="1"/>
  <c r="AA192" i="1" s="1"/>
  <c r="Z136" i="1"/>
  <c r="Z108" i="1" s="1"/>
  <c r="AD136" i="1"/>
  <c r="AD192" i="1" s="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s="1"/>
  <c r="I22" i="1" s="1"/>
  <c r="BI218" i="1"/>
  <c r="BI217" i="1"/>
  <c r="BI216" i="1"/>
  <c r="N258" i="1"/>
  <c r="L258" i="1" s="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s="1"/>
  <c r="BI190" i="1"/>
  <c r="N234" i="1"/>
  <c r="I235" i="1" s="1"/>
  <c r="BI189" i="1"/>
  <c r="N233" i="1"/>
  <c r="H234" i="1" s="1"/>
  <c r="BI188" i="1"/>
  <c r="N232" i="1"/>
  <c r="K232" i="1" s="1"/>
  <c r="BI187" i="1"/>
  <c r="BI184" i="1"/>
  <c r="BI183" i="1"/>
  <c r="BI182" i="1"/>
  <c r="N218" i="1"/>
  <c r="S218" i="1" s="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44" i="1" l="1"/>
  <c r="G244" i="1"/>
  <c r="E244" i="1"/>
  <c r="I243" i="1"/>
  <c r="G243" i="1"/>
  <c r="E243" i="1"/>
  <c r="J244" i="1"/>
  <c r="H244" i="1"/>
  <c r="F244" i="1"/>
  <c r="J243" i="1"/>
  <c r="H243" i="1"/>
  <c r="F243" i="1"/>
  <c r="I251" i="1"/>
  <c r="G251" i="1"/>
  <c r="E251" i="1"/>
  <c r="I250" i="1"/>
  <c r="G250" i="1"/>
  <c r="E250" i="1"/>
  <c r="J251" i="1"/>
  <c r="H251" i="1"/>
  <c r="F251" i="1"/>
  <c r="J250" i="1"/>
  <c r="H250" i="1"/>
  <c r="F250" i="1"/>
  <c r="AK168" i="1"/>
  <c r="G168" i="1" s="1"/>
  <c r="G169" i="1" s="1"/>
  <c r="AK112" i="1"/>
  <c r="G112" i="1" s="1"/>
  <c r="G113" i="1" s="1"/>
  <c r="AK196" i="1"/>
  <c r="G196" i="1" s="1"/>
  <c r="G197" i="1" s="1"/>
  <c r="AK84" i="1"/>
  <c r="G84" i="1" s="1"/>
  <c r="G85" i="1" s="1"/>
  <c r="AL196" i="1"/>
  <c r="H196" i="1" s="1"/>
  <c r="H197" i="1" s="1"/>
  <c r="AL168" i="1"/>
  <c r="H168" i="1" s="1"/>
  <c r="H169" i="1" s="1"/>
  <c r="AL84" i="1"/>
  <c r="H84" i="1" s="1"/>
  <c r="H85" i="1" s="1"/>
  <c r="AL112" i="1"/>
  <c r="H112" i="1" s="1"/>
  <c r="H113" i="1" s="1"/>
  <c r="AP112" i="1"/>
  <c r="L112" i="1" s="1"/>
  <c r="L113" i="1" s="1"/>
  <c r="AP84" i="1"/>
  <c r="L84" i="1" s="1"/>
  <c r="L85" i="1" s="1"/>
  <c r="AP168" i="1"/>
  <c r="L168" i="1" s="1"/>
  <c r="L169" i="1" s="1"/>
  <c r="AP196" i="1"/>
  <c r="L196" i="1" s="1"/>
  <c r="L197" i="1" s="1"/>
  <c r="AN196" i="1"/>
  <c r="J196" i="1" s="1"/>
  <c r="J197" i="1" s="1"/>
  <c r="AN168" i="1"/>
  <c r="J168" i="1" s="1"/>
  <c r="J169" i="1" s="1"/>
  <c r="AN112" i="1"/>
  <c r="J112" i="1" s="1"/>
  <c r="J113" i="1" s="1"/>
  <c r="AN84" i="1"/>
  <c r="J84" i="1" s="1"/>
  <c r="J85" i="1" s="1"/>
  <c r="I140" i="1"/>
  <c r="I141" i="1" s="1"/>
  <c r="AM168" i="1"/>
  <c r="I168" i="1" s="1"/>
  <c r="I169" i="1" s="1"/>
  <c r="AM196" i="1"/>
  <c r="I196" i="1" s="1"/>
  <c r="I197" i="1" s="1"/>
  <c r="AM84" i="1"/>
  <c r="I84" i="1" s="1"/>
  <c r="I85" i="1" s="1"/>
  <c r="AM112" i="1"/>
  <c r="I112" i="1" s="1"/>
  <c r="I113" i="1" s="1"/>
  <c r="AJ112" i="1"/>
  <c r="F112" i="1" s="1"/>
  <c r="F113" i="1" s="1"/>
  <c r="AJ84" i="1"/>
  <c r="F84" i="1" s="1"/>
  <c r="F85" i="1" s="1"/>
  <c r="AJ196" i="1"/>
  <c r="F196" i="1" s="1"/>
  <c r="F197" i="1" s="1"/>
  <c r="AJ168" i="1"/>
  <c r="F168" i="1" s="1"/>
  <c r="F169" i="1" s="1"/>
  <c r="AI168" i="1"/>
  <c r="E168" i="1" s="1"/>
  <c r="E169" i="1" s="1"/>
  <c r="AI84" i="1"/>
  <c r="E84" i="1" s="1"/>
  <c r="E85" i="1" s="1"/>
  <c r="AI196" i="1"/>
  <c r="E196" i="1" s="1"/>
  <c r="E197" i="1" s="1"/>
  <c r="AI112" i="1"/>
  <c r="E112" i="1" s="1"/>
  <c r="E113" i="1" s="1"/>
  <c r="AO196" i="1"/>
  <c r="K196" i="1" s="1"/>
  <c r="K197" i="1" s="1"/>
  <c r="AO84" i="1"/>
  <c r="K84" i="1" s="1"/>
  <c r="K85" i="1" s="1"/>
  <c r="AO168" i="1"/>
  <c r="K168" i="1" s="1"/>
  <c r="K169" i="1" s="1"/>
  <c r="AO112" i="1"/>
  <c r="K112" i="1" s="1"/>
  <c r="K113" i="1" s="1"/>
  <c r="W110" i="1"/>
  <c r="W82" i="1"/>
  <c r="AC194" i="1"/>
  <c r="AC82" i="1"/>
  <c r="AH138" i="1"/>
  <c r="AI138" i="1" s="1"/>
  <c r="E138" i="1" s="1"/>
  <c r="E139" i="1" s="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s="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s="1"/>
  <c r="J236" i="1"/>
  <c r="I258" i="1"/>
  <c r="I260" i="1" s="1"/>
  <c r="A139" i="8"/>
  <c r="A9" i="9"/>
  <c r="A30" i="9"/>
  <c r="A52" i="9"/>
  <c r="A73" i="9"/>
  <c r="A94" i="9"/>
  <c r="A20" i="9"/>
  <c r="A41" i="9"/>
  <c r="A84" i="9"/>
  <c r="I232" i="1"/>
  <c r="F258" i="1"/>
  <c r="F256"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s="1"/>
  <c r="I236" i="1"/>
  <c r="E258" i="1"/>
  <c r="E260" i="1" s="1"/>
  <c r="K258" i="1"/>
  <c r="K259" i="1" s="1"/>
  <c r="A43" i="8"/>
  <c r="A107" i="8"/>
  <c r="A172" i="8"/>
  <c r="A236" i="8"/>
  <c r="A6" i="9"/>
  <c r="A12" i="9"/>
  <c r="A17" i="9"/>
  <c r="A22" i="9"/>
  <c r="A28" i="9"/>
  <c r="A33" i="9"/>
  <c r="A38" i="9"/>
  <c r="A44" i="9"/>
  <c r="A49" i="9"/>
  <c r="A54" i="9"/>
  <c r="A60" i="9"/>
  <c r="A65" i="9"/>
  <c r="A70" i="9"/>
  <c r="A76" i="9"/>
  <c r="A81" i="9"/>
  <c r="A86" i="9"/>
  <c r="A92" i="9"/>
  <c r="A97" i="9"/>
  <c r="G232" i="1"/>
  <c r="J258" i="1"/>
  <c r="J259" i="1" s="1"/>
  <c r="A27" i="8"/>
  <c r="A91" i="8"/>
  <c r="A156" i="8"/>
  <c r="A220" i="8"/>
  <c r="A5" i="9"/>
  <c r="A10" i="9"/>
  <c r="A16" i="9"/>
  <c r="A21" i="9"/>
  <c r="A26" i="9"/>
  <c r="A32" i="9"/>
  <c r="A37" i="9"/>
  <c r="A42" i="9"/>
  <c r="A48" i="9"/>
  <c r="A53" i="9"/>
  <c r="A58" i="9"/>
  <c r="A64" i="9"/>
  <c r="A69" i="9"/>
  <c r="A74" i="9"/>
  <c r="A80" i="9"/>
  <c r="A85" i="9"/>
  <c r="A90" i="9"/>
  <c r="A96" i="9"/>
  <c r="H258" i="1"/>
  <c r="H256"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s="1"/>
  <c r="G234" i="1"/>
  <c r="L234" i="1"/>
  <c r="L233" i="1" s="1"/>
  <c r="G235" i="1"/>
  <c r="K235" i="1"/>
  <c r="G261" i="1"/>
  <c r="G22" i="1" s="1"/>
  <c r="K234" i="1"/>
  <c r="J234" i="1" s="1"/>
  <c r="J235" i="1"/>
  <c r="F261" i="1"/>
  <c r="F22" i="1" s="1"/>
  <c r="K261" i="1"/>
  <c r="K22" i="1" s="1"/>
  <c r="H235" i="1"/>
  <c r="L261" i="1"/>
  <c r="L22" i="1" s="1"/>
  <c r="F234" i="1"/>
  <c r="F235" i="1"/>
  <c r="E235" i="1" s="1"/>
  <c r="S216" i="1"/>
  <c r="S217" i="1" s="1"/>
  <c r="E234" i="1"/>
  <c r="I234" i="1"/>
  <c r="H236" i="1"/>
  <c r="G236" i="1" s="1"/>
  <c r="G258" i="1"/>
  <c r="E261" i="1"/>
  <c r="E22" i="1" s="1"/>
  <c r="A183" i="1"/>
  <c r="BI152" i="1"/>
  <c r="A182" i="1"/>
  <c r="BI151" i="1"/>
  <c r="A181" i="1"/>
  <c r="BI150" i="1"/>
  <c r="A180" i="1"/>
  <c r="BI149" i="1"/>
  <c r="A179" i="1"/>
  <c r="BI148" i="1"/>
  <c r="N178" i="1"/>
  <c r="A178" i="1"/>
  <c r="BI147" i="1"/>
  <c r="A177" i="1"/>
  <c r="BI146" i="1"/>
  <c r="N176" i="1"/>
  <c r="A176" i="1"/>
  <c r="BI145" i="1"/>
  <c r="N175" i="1"/>
  <c r="U175" i="1" s="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s="1"/>
  <c r="E248" i="1" l="1"/>
  <c r="E241" i="1"/>
  <c r="J261" i="1"/>
  <c r="J22" i="1" s="1"/>
  <c r="AJ138" i="1"/>
  <c r="AJ110" i="1" s="1"/>
  <c r="F110" i="1" s="1"/>
  <c r="F111" i="1" s="1"/>
  <c r="AP138" i="1"/>
  <c r="AP82" i="1" s="1"/>
  <c r="L82" i="1" s="1"/>
  <c r="L83" i="1" s="1"/>
  <c r="AL138" i="1"/>
  <c r="AL110" i="1" s="1"/>
  <c r="H110" i="1" s="1"/>
  <c r="H111" i="1" s="1"/>
  <c r="AO138" i="1"/>
  <c r="AO166" i="1" s="1"/>
  <c r="K166" i="1" s="1"/>
  <c r="K167" i="1" s="1"/>
  <c r="AN138" i="1"/>
  <c r="J138" i="1" s="1"/>
  <c r="J139" i="1" s="1"/>
  <c r="AK138" i="1"/>
  <c r="G138" i="1" s="1"/>
  <c r="G139" i="1" s="1"/>
  <c r="AM138" i="1"/>
  <c r="AM110" i="1" s="1"/>
  <c r="I110" i="1" s="1"/>
  <c r="I111" i="1" s="1"/>
  <c r="AI82" i="1"/>
  <c r="E82" i="1" s="1"/>
  <c r="E83" i="1" s="1"/>
  <c r="AI194" i="1"/>
  <c r="E194" i="1" s="1"/>
  <c r="E195" i="1" s="1"/>
  <c r="AI166" i="1"/>
  <c r="E166" i="1" s="1"/>
  <c r="E167" i="1" s="1"/>
  <c r="AI110" i="1"/>
  <c r="E110" i="1" s="1"/>
  <c r="E111" i="1" s="1"/>
  <c r="AL136" i="1"/>
  <c r="AL108" i="1" s="1"/>
  <c r="H108" i="1" s="1"/>
  <c r="AJ136" i="1"/>
  <c r="F136" i="1" s="1"/>
  <c r="AM136" i="1"/>
  <c r="I136" i="1" s="1"/>
  <c r="AN136" i="1"/>
  <c r="AN192" i="1" s="1"/>
  <c r="J192" i="1" s="1"/>
  <c r="AP136" i="1"/>
  <c r="AP80" i="1" s="1"/>
  <c r="L80" i="1" s="1"/>
  <c r="AI136" i="1"/>
  <c r="AI80" i="1" s="1"/>
  <c r="E80" i="1" s="1"/>
  <c r="AO136" i="1"/>
  <c r="K136" i="1" s="1"/>
  <c r="S213" i="1"/>
  <c r="S209" i="1"/>
  <c r="R160" i="1"/>
  <c r="Q160" i="1" s="1"/>
  <c r="S211" i="1"/>
  <c r="AB160" i="1"/>
  <c r="W160" i="1"/>
  <c r="H241" i="1"/>
  <c r="H248" i="1"/>
  <c r="I256" i="1"/>
  <c r="I257" i="1"/>
  <c r="K257" i="1"/>
  <c r="AK192" i="1"/>
  <c r="G192" i="1" s="1"/>
  <c r="G136" i="1"/>
  <c r="AK80" i="1"/>
  <c r="G80" i="1" s="1"/>
  <c r="AK164" i="1"/>
  <c r="G164" i="1" s="1"/>
  <c r="AK108" i="1"/>
  <c r="G108" i="1" s="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s="1"/>
  <c r="J233" i="1"/>
  <c r="G260" i="1"/>
  <c r="F260" i="1" s="1"/>
  <c r="G259" i="1"/>
  <c r="G256" i="1"/>
  <c r="S176" i="1"/>
  <c r="W176" i="1"/>
  <c r="R176" i="1"/>
  <c r="V176" i="1"/>
  <c r="T175" i="1"/>
  <c r="Q176" i="1"/>
  <c r="U176" i="1"/>
  <c r="S175" i="1"/>
  <c r="R175" i="1" s="1"/>
  <c r="W175" i="1"/>
  <c r="L175" i="1" s="1"/>
  <c r="P176" i="1"/>
  <c r="S178" i="1"/>
  <c r="G257" i="1"/>
  <c r="A160" i="1"/>
  <c r="BI135" i="1"/>
  <c r="A159" i="1"/>
  <c r="BI134" i="1"/>
  <c r="N158" i="1"/>
  <c r="W158" i="1" s="1"/>
  <c r="A158" i="1"/>
  <c r="BI133" i="1"/>
  <c r="J136" i="1" l="1"/>
  <c r="J137" i="1" s="1"/>
  <c r="L81" i="1"/>
  <c r="AJ194" i="1"/>
  <c r="F194" i="1" s="1"/>
  <c r="F195" i="1" s="1"/>
  <c r="AP110" i="1"/>
  <c r="L110" i="1" s="1"/>
  <c r="L111" i="1" s="1"/>
  <c r="AM166" i="1"/>
  <c r="I166" i="1" s="1"/>
  <c r="I167" i="1" s="1"/>
  <c r="AP166" i="1"/>
  <c r="L166" i="1" s="1"/>
  <c r="L167" i="1" s="1"/>
  <c r="L138" i="1"/>
  <c r="L139" i="1" s="1"/>
  <c r="AP194" i="1"/>
  <c r="L194" i="1" s="1"/>
  <c r="L195" i="1" s="1"/>
  <c r="AN110" i="1"/>
  <c r="J110" i="1" s="1"/>
  <c r="J111" i="1" s="1"/>
  <c r="AN82" i="1"/>
  <c r="J82" i="1" s="1"/>
  <c r="J83" i="1" s="1"/>
  <c r="AJ166" i="1"/>
  <c r="F166" i="1" s="1"/>
  <c r="F167" i="1" s="1"/>
  <c r="AJ82" i="1"/>
  <c r="F82" i="1" s="1"/>
  <c r="F83" i="1" s="1"/>
  <c r="F138" i="1"/>
  <c r="AL82" i="1"/>
  <c r="H82" i="1" s="1"/>
  <c r="H83" i="1" s="1"/>
  <c r="AN194" i="1"/>
  <c r="J194" i="1" s="1"/>
  <c r="AL194" i="1"/>
  <c r="H194" i="1" s="1"/>
  <c r="H195" i="1" s="1"/>
  <c r="H138" i="1"/>
  <c r="H139" i="1" s="1"/>
  <c r="AL166" i="1"/>
  <c r="H166" i="1" s="1"/>
  <c r="H167" i="1" s="1"/>
  <c r="AM194" i="1"/>
  <c r="I194" i="1" s="1"/>
  <c r="I195" i="1" s="1"/>
  <c r="AM82" i="1"/>
  <c r="I82" i="1" s="1"/>
  <c r="I83" i="1" s="1"/>
  <c r="AK82" i="1"/>
  <c r="G82" i="1" s="1"/>
  <c r="AO194" i="1"/>
  <c r="K194" i="1" s="1"/>
  <c r="K195" i="1" s="1"/>
  <c r="I138" i="1"/>
  <c r="G137" i="1"/>
  <c r="K138" i="1"/>
  <c r="AK194" i="1"/>
  <c r="G194" i="1" s="1"/>
  <c r="AN166" i="1"/>
  <c r="J166" i="1" s="1"/>
  <c r="J167" i="1" s="1"/>
  <c r="AO110" i="1"/>
  <c r="K110" i="1" s="1"/>
  <c r="K111" i="1" s="1"/>
  <c r="AK166" i="1"/>
  <c r="G166" i="1" s="1"/>
  <c r="AO82" i="1"/>
  <c r="K82" i="1" s="1"/>
  <c r="K83" i="1" s="1"/>
  <c r="AK110" i="1"/>
  <c r="G110" i="1" s="1"/>
  <c r="AO192" i="1"/>
  <c r="K192" i="1" s="1"/>
  <c r="AN108" i="1"/>
  <c r="J108" i="1" s="1"/>
  <c r="H109" i="1"/>
  <c r="E81" i="1"/>
  <c r="AO80" i="1"/>
  <c r="K80" i="1" s="1"/>
  <c r="E136" i="1"/>
  <c r="E137" i="1" s="1"/>
  <c r="AM80" i="1"/>
  <c r="I80" i="1" s="1"/>
  <c r="AN80" i="1"/>
  <c r="J80" i="1" s="1"/>
  <c r="AM108" i="1"/>
  <c r="I108" i="1" s="1"/>
  <c r="I109" i="1" s="1"/>
  <c r="AN164" i="1"/>
  <c r="J164" i="1" s="1"/>
  <c r="AJ192" i="1"/>
  <c r="F192" i="1" s="1"/>
  <c r="AL192" i="1"/>
  <c r="H192" i="1" s="1"/>
  <c r="H136" i="1"/>
  <c r="AP108" i="1"/>
  <c r="L108" i="1" s="1"/>
  <c r="AP164" i="1"/>
  <c r="L164" i="1" s="1"/>
  <c r="AO164" i="1"/>
  <c r="K164" i="1" s="1"/>
  <c r="K165" i="1" s="1"/>
  <c r="AJ80" i="1"/>
  <c r="F80" i="1" s="1"/>
  <c r="AM192" i="1"/>
  <c r="I192" i="1" s="1"/>
  <c r="AJ108" i="1"/>
  <c r="F108" i="1" s="1"/>
  <c r="F109" i="1" s="1"/>
  <c r="AI108" i="1"/>
  <c r="E108" i="1" s="1"/>
  <c r="E109" i="1" s="1"/>
  <c r="AO108" i="1"/>
  <c r="K108" i="1" s="1"/>
  <c r="AM164" i="1"/>
  <c r="I164" i="1" s="1"/>
  <c r="AI192" i="1"/>
  <c r="E192" i="1" s="1"/>
  <c r="E193" i="1" s="1"/>
  <c r="AL164" i="1"/>
  <c r="H164" i="1" s="1"/>
  <c r="AP192" i="1"/>
  <c r="L192" i="1" s="1"/>
  <c r="AL80" i="1"/>
  <c r="H80" i="1" s="1"/>
  <c r="AJ164" i="1"/>
  <c r="F164" i="1" s="1"/>
  <c r="L136" i="1"/>
  <c r="AI164" i="1"/>
  <c r="E164" i="1" s="1"/>
  <c r="E165" i="1" s="1"/>
  <c r="K175" i="1"/>
  <c r="J175" i="1" s="1"/>
  <c r="I175" i="1" s="1"/>
  <c r="H175" i="1" s="1"/>
  <c r="F248" i="1"/>
  <c r="F241" i="1"/>
  <c r="V158" i="1"/>
  <c r="AB158" i="1"/>
  <c r="AF158" i="1"/>
  <c r="U158" i="1"/>
  <c r="AA158" i="1"/>
  <c r="AE158" i="1"/>
  <c r="R158" i="1"/>
  <c r="Z158" i="1"/>
  <c r="AD158" i="1"/>
  <c r="Q158" i="1"/>
  <c r="Y158" i="1"/>
  <c r="AC158" i="1"/>
  <c r="J242" i="1"/>
  <c r="G175" i="1"/>
  <c r="F175" i="1" s="1"/>
  <c r="E175" i="1" s="1"/>
  <c r="P158" i="1"/>
  <c r="T158" i="1"/>
  <c r="I233" i="1"/>
  <c r="I249" i="1"/>
  <c r="I242" i="1"/>
  <c r="S158" i="1"/>
  <c r="A157" i="1"/>
  <c r="BI132" i="1"/>
  <c r="N156" i="1"/>
  <c r="T156" i="1" s="1"/>
  <c r="A156" i="1"/>
  <c r="BI131" i="1"/>
  <c r="A155" i="1"/>
  <c r="BI130" i="1"/>
  <c r="G165" i="1" l="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s="1"/>
  <c r="AD156" i="1"/>
  <c r="AC156" i="1"/>
  <c r="AB156" i="1"/>
  <c r="AF156" i="1"/>
  <c r="AA156" i="1"/>
  <c r="AE156" i="1"/>
  <c r="H233" i="1"/>
  <c r="G233" i="1" s="1"/>
  <c r="S156" i="1"/>
  <c r="W156" i="1"/>
  <c r="R156" i="1"/>
  <c r="V156" i="1"/>
  <c r="Q156" i="1"/>
  <c r="U156" i="1"/>
  <c r="P156" i="1"/>
  <c r="N154" i="1"/>
  <c r="U154" i="1" s="1"/>
  <c r="A154" i="1"/>
  <c r="BI129" i="1"/>
  <c r="A153" i="1"/>
  <c r="BI128" i="1"/>
  <c r="N152" i="1"/>
  <c r="W152" i="1" s="1"/>
  <c r="A152" i="1"/>
  <c r="BI127" i="1"/>
  <c r="A151" i="1"/>
  <c r="BI126" i="1"/>
  <c r="N150" i="1"/>
  <c r="W150" i="1" s="1"/>
  <c r="A150" i="1"/>
  <c r="BI125" i="1"/>
  <c r="A149" i="1"/>
  <c r="N148" i="1"/>
  <c r="W148" i="1" s="1"/>
  <c r="A148" i="1"/>
  <c r="N147" i="1"/>
  <c r="V147" i="1" s="1"/>
  <c r="B147" i="1"/>
  <c r="A147" i="1"/>
  <c r="BI122" i="1"/>
  <c r="BI121" i="1"/>
  <c r="BI118" i="1"/>
  <c r="BI117" i="1"/>
  <c r="BI116" i="1"/>
  <c r="AF134" i="1"/>
  <c r="AF190" i="1" s="1"/>
  <c r="AE134" i="1"/>
  <c r="AE190" i="1" s="1"/>
  <c r="AD134" i="1"/>
  <c r="AD190" i="1" s="1"/>
  <c r="AC134" i="1"/>
  <c r="AC190" i="1" s="1"/>
  <c r="AB134" i="1"/>
  <c r="AB190" i="1" s="1"/>
  <c r="AA134" i="1"/>
  <c r="AA190" i="1" s="1"/>
  <c r="Z134" i="1"/>
  <c r="Z190" i="1" s="1"/>
  <c r="Y134" i="1"/>
  <c r="Y190" i="1" s="1"/>
  <c r="W134" i="1"/>
  <c r="V134" i="1"/>
  <c r="V190" i="1" s="1"/>
  <c r="U134" i="1"/>
  <c r="U190" i="1" s="1"/>
  <c r="T134" i="1"/>
  <c r="T190" i="1" s="1"/>
  <c r="S134" i="1"/>
  <c r="R134" i="1"/>
  <c r="R190" i="1" s="1"/>
  <c r="Q134" i="1"/>
  <c r="Q190" i="1" s="1"/>
  <c r="P134" i="1"/>
  <c r="P190" i="1" s="1"/>
  <c r="A134" i="1"/>
  <c r="BI115" i="1"/>
  <c r="A133" i="1"/>
  <c r="BI114" i="1"/>
  <c r="N132" i="1"/>
  <c r="T132" i="1" s="1"/>
  <c r="T188" i="1" s="1"/>
  <c r="A132" i="1"/>
  <c r="BI113" i="1"/>
  <c r="A131" i="1"/>
  <c r="BI112" i="1"/>
  <c r="AH130" i="1"/>
  <c r="AK130" i="1" s="1"/>
  <c r="N130" i="1"/>
  <c r="U130" i="1" s="1"/>
  <c r="U186" i="1" s="1"/>
  <c r="A130" i="1"/>
  <c r="BI111" i="1"/>
  <c r="A129" i="1"/>
  <c r="BI110" i="1"/>
  <c r="AH128" i="1"/>
  <c r="AN128" i="1" s="1"/>
  <c r="N128" i="1"/>
  <c r="U128" i="1" s="1"/>
  <c r="U184" i="1" s="1"/>
  <c r="A128" i="1"/>
  <c r="BI109" i="1"/>
  <c r="A127" i="1"/>
  <c r="BI108" i="1"/>
  <c r="AA152" i="1" l="1"/>
  <c r="AE132" i="1"/>
  <c r="AE188" i="1" s="1"/>
  <c r="Y132" i="1"/>
  <c r="Y188" i="1" s="1"/>
  <c r="AE154" i="1"/>
  <c r="P152" i="1"/>
  <c r="P154" i="1"/>
  <c r="R150" i="1"/>
  <c r="Q150" i="1"/>
  <c r="U152" i="1"/>
  <c r="T154" i="1"/>
  <c r="AB130" i="1"/>
  <c r="AB186" i="1" s="1"/>
  <c r="AA128" i="1"/>
  <c r="AA184" i="1" s="1"/>
  <c r="AB132" i="1"/>
  <c r="AB188" i="1" s="1"/>
  <c r="R148" i="1"/>
  <c r="P128" i="1"/>
  <c r="P184" i="1" s="1"/>
  <c r="AE128" i="1"/>
  <c r="AE184" i="1" s="1"/>
  <c r="P130" i="1"/>
  <c r="P186" i="1" s="1"/>
  <c r="AF130" i="1"/>
  <c r="AF186" i="1" s="1"/>
  <c r="AA132" i="1"/>
  <c r="Z132" i="1" s="1"/>
  <c r="Z188" i="1" s="1"/>
  <c r="AF132" i="1"/>
  <c r="AF188" i="1" s="1"/>
  <c r="Q148" i="1"/>
  <c r="AE152" i="1"/>
  <c r="AA154" i="1"/>
  <c r="AB128" i="1"/>
  <c r="AB184" i="1" s="1"/>
  <c r="AA130" i="1"/>
  <c r="AA186" i="1" s="1"/>
  <c r="AD132" i="1"/>
  <c r="T128" i="1"/>
  <c r="T184" i="1" s="1"/>
  <c r="AF128" i="1"/>
  <c r="T130" i="1"/>
  <c r="T186" i="1" s="1"/>
  <c r="AB154" i="1"/>
  <c r="Z152" i="1"/>
  <c r="V148" i="1"/>
  <c r="V150" i="1"/>
  <c r="R152" i="1"/>
  <c r="Y152" i="1"/>
  <c r="AC152" i="1"/>
  <c r="Z154" i="1"/>
  <c r="AD154" i="1"/>
  <c r="T152" i="1"/>
  <c r="AD152" i="1"/>
  <c r="Z128" i="1"/>
  <c r="Z184" i="1" s="1"/>
  <c r="AD128" i="1"/>
  <c r="AD184" i="1" s="1"/>
  <c r="Z130" i="1"/>
  <c r="Z186" i="1" s="1"/>
  <c r="AE130" i="1"/>
  <c r="AE186" i="1" s="1"/>
  <c r="Y128" i="1"/>
  <c r="Y184" i="1" s="1"/>
  <c r="AC128" i="1"/>
  <c r="AC184" i="1" s="1"/>
  <c r="Y130" i="1"/>
  <c r="Y186" i="1" s="1"/>
  <c r="AD130" i="1"/>
  <c r="AD186" i="1" s="1"/>
  <c r="AC132" i="1"/>
  <c r="U148" i="1"/>
  <c r="U150" i="1"/>
  <c r="Q152" i="1"/>
  <c r="V152" i="1"/>
  <c r="AB152" i="1"/>
  <c r="AF152" i="1"/>
  <c r="Y154" i="1"/>
  <c r="AC154" i="1"/>
  <c r="S190" i="1"/>
  <c r="W190" i="1"/>
  <c r="R132" i="1"/>
  <c r="R188" i="1" s="1"/>
  <c r="V132" i="1"/>
  <c r="V188" i="1" s="1"/>
  <c r="R147" i="1"/>
  <c r="W147" i="1"/>
  <c r="L147" i="1" s="1"/>
  <c r="K147" i="1" s="1"/>
  <c r="S154" i="1"/>
  <c r="W154" i="1"/>
  <c r="H249" i="1"/>
  <c r="R128" i="1"/>
  <c r="R184" i="1" s="1"/>
  <c r="V128" i="1"/>
  <c r="V184" i="1" s="1"/>
  <c r="AM128" i="1"/>
  <c r="AM184" i="1" s="1"/>
  <c r="R130" i="1"/>
  <c r="V130" i="1"/>
  <c r="V186" i="1" s="1"/>
  <c r="Q132" i="1"/>
  <c r="Q188" i="1" s="1"/>
  <c r="U132" i="1"/>
  <c r="U188" i="1" s="1"/>
  <c r="AD188" i="1"/>
  <c r="Q147" i="1"/>
  <c r="P148" i="1"/>
  <c r="T148" i="1"/>
  <c r="P150" i="1"/>
  <c r="T150" i="1"/>
  <c r="S152" i="1"/>
  <c r="R154" i="1"/>
  <c r="V154" i="1"/>
  <c r="H242" i="1"/>
  <c r="F233" i="1"/>
  <c r="E233" i="1" s="1"/>
  <c r="G249" i="1"/>
  <c r="G242" i="1"/>
  <c r="S132" i="1"/>
  <c r="S188" i="1" s="1"/>
  <c r="W132" i="1"/>
  <c r="W188" i="1" s="1"/>
  <c r="T147" i="1"/>
  <c r="S147" i="1" s="1"/>
  <c r="S128" i="1"/>
  <c r="S184" i="1" s="1"/>
  <c r="W128" i="1"/>
  <c r="W184" i="1" s="1"/>
  <c r="S130" i="1"/>
  <c r="S186" i="1" s="1"/>
  <c r="W130" i="1"/>
  <c r="W186" i="1" s="1"/>
  <c r="Q128" i="1"/>
  <c r="Q184" i="1" s="1"/>
  <c r="AI128" i="1"/>
  <c r="Q130" i="1"/>
  <c r="Q186" i="1" s="1"/>
  <c r="P132" i="1"/>
  <c r="P188" i="1" s="1"/>
  <c r="P147" i="1"/>
  <c r="U147" i="1"/>
  <c r="S148" i="1"/>
  <c r="S150" i="1"/>
  <c r="Q154" i="1"/>
  <c r="AC130" i="1"/>
  <c r="AC186" i="1" s="1"/>
  <c r="AN184" i="1"/>
  <c r="AN156" i="1"/>
  <c r="AK186" i="1"/>
  <c r="AK158" i="1"/>
  <c r="AL130" i="1"/>
  <c r="AP130" i="1"/>
  <c r="AL128" i="1"/>
  <c r="AP128" i="1"/>
  <c r="AO130" i="1"/>
  <c r="AK128" i="1"/>
  <c r="AO128" i="1"/>
  <c r="AJ130" i="1"/>
  <c r="AN130" i="1"/>
  <c r="AJ128" i="1"/>
  <c r="AI130" i="1"/>
  <c r="AM130" i="1"/>
  <c r="N126" i="1"/>
  <c r="U126" i="1" s="1"/>
  <c r="U182" i="1" s="1"/>
  <c r="A126" i="1"/>
  <c r="BI107" i="1"/>
  <c r="J128" i="1" l="1"/>
  <c r="E128" i="1"/>
  <c r="G130" i="1"/>
  <c r="AM156" i="1"/>
  <c r="AC188" i="1"/>
  <c r="I128" i="1"/>
  <c r="AA188" i="1"/>
  <c r="P126" i="1"/>
  <c r="AA126" i="1"/>
  <c r="AA182" i="1" s="1"/>
  <c r="AE126" i="1"/>
  <c r="AE182" i="1" s="1"/>
  <c r="Y126" i="1"/>
  <c r="Y182" i="1" s="1"/>
  <c r="AC126" i="1"/>
  <c r="AC182" i="1" s="1"/>
  <c r="AI156" i="1"/>
  <c r="Z126" i="1"/>
  <c r="Z182" i="1" s="1"/>
  <c r="AD126" i="1"/>
  <c r="AD182" i="1" s="1"/>
  <c r="T126" i="1"/>
  <c r="T182" i="1" s="1"/>
  <c r="AB126" i="1"/>
  <c r="AB182" i="1" s="1"/>
  <c r="AF126" i="1"/>
  <c r="AF182" i="1" s="1"/>
  <c r="J147" i="1"/>
  <c r="I147" i="1" s="1"/>
  <c r="H147" i="1" s="1"/>
  <c r="G147" i="1" s="1"/>
  <c r="F147" i="1" s="1"/>
  <c r="E147" i="1" s="1"/>
  <c r="AI184" i="1"/>
  <c r="AF184" i="1" s="1"/>
  <c r="R186" i="1"/>
  <c r="F249" i="1"/>
  <c r="E249" i="1"/>
  <c r="F242" i="1"/>
  <c r="E242" i="1" s="1"/>
  <c r="R126" i="1"/>
  <c r="R182" i="1" s="1"/>
  <c r="V126" i="1"/>
  <c r="V182" i="1" s="1"/>
  <c r="S126" i="1"/>
  <c r="S182" i="1" s="1"/>
  <c r="W126" i="1"/>
  <c r="W182" i="1" s="1"/>
  <c r="Q126" i="1"/>
  <c r="Q182" i="1" s="1"/>
  <c r="AJ184" i="1"/>
  <c r="AJ156" i="1"/>
  <c r="F128" i="1"/>
  <c r="AK184" i="1"/>
  <c r="AK156" i="1"/>
  <c r="G128" i="1"/>
  <c r="G129" i="1" s="1"/>
  <c r="AP184" i="1"/>
  <c r="L184" i="1" s="1"/>
  <c r="AP156" i="1"/>
  <c r="L156" i="1" s="1"/>
  <c r="L128" i="1"/>
  <c r="AL186" i="1"/>
  <c r="AL158" i="1"/>
  <c r="H130" i="1"/>
  <c r="AI186" i="1"/>
  <c r="AI158" i="1"/>
  <c r="E130" i="1"/>
  <c r="AO184" i="1"/>
  <c r="AO156" i="1"/>
  <c r="K128" i="1"/>
  <c r="AO186" i="1"/>
  <c r="AO158" i="1"/>
  <c r="K130" i="1"/>
  <c r="AP186" i="1"/>
  <c r="L186" i="1" s="1"/>
  <c r="AP158" i="1"/>
  <c r="L158" i="1" s="1"/>
  <c r="L130" i="1"/>
  <c r="AM186" i="1"/>
  <c r="AM158" i="1"/>
  <c r="I130" i="1"/>
  <c r="AJ186" i="1"/>
  <c r="AJ158" i="1"/>
  <c r="F130" i="1"/>
  <c r="AN186" i="1"/>
  <c r="AN158" i="1"/>
  <c r="J130" i="1"/>
  <c r="AL184" i="1"/>
  <c r="AL156" i="1"/>
  <c r="H128" i="1"/>
  <c r="A125" i="1"/>
  <c r="N124" i="1"/>
  <c r="V124" i="1" s="1"/>
  <c r="V180" i="1" s="1"/>
  <c r="A124" i="1"/>
  <c r="A123" i="1"/>
  <c r="BI104" i="1"/>
  <c r="N122" i="1"/>
  <c r="W122" i="1" s="1"/>
  <c r="A122" i="1"/>
  <c r="BI103" i="1"/>
  <c r="A121" i="1"/>
  <c r="BI102" i="1"/>
  <c r="N120" i="1"/>
  <c r="W120" i="1" s="1"/>
  <c r="A120" i="1"/>
  <c r="BI101" i="1"/>
  <c r="N119" i="1"/>
  <c r="U119" i="1" s="1"/>
  <c r="B119" i="1"/>
  <c r="A119" i="1"/>
  <c r="BI100" i="1"/>
  <c r="BI99" i="1"/>
  <c r="BI96" i="1"/>
  <c r="BI95" i="1"/>
  <c r="BI94" i="1"/>
  <c r="AC106" i="1"/>
  <c r="AB106" i="1" s="1"/>
  <c r="AA106" i="1"/>
  <c r="Z106" i="1" s="1"/>
  <c r="Y106" i="1"/>
  <c r="W106" i="1"/>
  <c r="V106" i="1"/>
  <c r="U106" i="1"/>
  <c r="P182" i="1" l="1"/>
  <c r="J129" i="1"/>
  <c r="T124" i="1"/>
  <c r="T122" i="1"/>
  <c r="E129" i="1"/>
  <c r="P122" i="1"/>
  <c r="AE124" i="1"/>
  <c r="I129" i="1"/>
  <c r="Q119" i="1"/>
  <c r="P119" i="1" s="1"/>
  <c r="AA124" i="1"/>
  <c r="T120" i="1"/>
  <c r="R120" i="1"/>
  <c r="Q120" i="1"/>
  <c r="V120" i="1"/>
  <c r="P120" i="1"/>
  <c r="U120" i="1"/>
  <c r="Q122" i="1"/>
  <c r="Q124" i="1"/>
  <c r="Q180" i="1" s="1"/>
  <c r="Z124" i="1"/>
  <c r="Z180" i="1" s="1"/>
  <c r="AD124" i="1"/>
  <c r="AD180" i="1" s="1"/>
  <c r="P124" i="1"/>
  <c r="Y124" i="1"/>
  <c r="Y180" i="1" s="1"/>
  <c r="AC124" i="1"/>
  <c r="AC180" i="1" s="1"/>
  <c r="U122" i="1"/>
  <c r="U124" i="1"/>
  <c r="U180" i="1" s="1"/>
  <c r="AB124" i="1"/>
  <c r="AB180" i="1" s="1"/>
  <c r="AF124" i="1"/>
  <c r="AF180" i="1" s="1"/>
  <c r="T119" i="1"/>
  <c r="K129" i="1"/>
  <c r="S122" i="1"/>
  <c r="S206" i="1" s="1"/>
  <c r="S207" i="1" s="1"/>
  <c r="S124" i="1"/>
  <c r="S180" i="1" s="1"/>
  <c r="W124" i="1"/>
  <c r="W180" i="1" s="1"/>
  <c r="R119" i="1"/>
  <c r="V119" i="1"/>
  <c r="S120" i="1"/>
  <c r="S204" i="1" s="1"/>
  <c r="R122" i="1"/>
  <c r="V122" i="1"/>
  <c r="R124" i="1"/>
  <c r="R180" i="1" s="1"/>
  <c r="S119" i="1"/>
  <c r="W119" i="1"/>
  <c r="L119" i="1" s="1"/>
  <c r="H129" i="1"/>
  <c r="K158" i="1"/>
  <c r="J158" i="1" s="1"/>
  <c r="I158" i="1" s="1"/>
  <c r="H158" i="1" s="1"/>
  <c r="G158" i="1" s="1"/>
  <c r="F158" i="1" s="1"/>
  <c r="E158" i="1" s="1"/>
  <c r="F129" i="1"/>
  <c r="L129" i="1"/>
  <c r="K186" i="1"/>
  <c r="J186" i="1" s="1"/>
  <c r="I186" i="1" s="1"/>
  <c r="H186" i="1" s="1"/>
  <c r="G186" i="1" s="1"/>
  <c r="F186" i="1" s="1"/>
  <c r="E186" i="1" s="1"/>
  <c r="K184" i="1"/>
  <c r="L185" i="1"/>
  <c r="K156" i="1"/>
  <c r="L157" i="1"/>
  <c r="T106" i="1"/>
  <c r="S106" i="1"/>
  <c r="R106" i="1"/>
  <c r="Q106" i="1"/>
  <c r="P106" i="1" s="1"/>
  <c r="A106" i="1"/>
  <c r="BI93" i="1"/>
  <c r="A105" i="1"/>
  <c r="BI92" i="1"/>
  <c r="AE104" i="1"/>
  <c r="AD104" i="1"/>
  <c r="AC104" i="1"/>
  <c r="AB104" i="1"/>
  <c r="AA104" i="1"/>
  <c r="Z104" i="1"/>
  <c r="Y104" i="1"/>
  <c r="W104" i="1" s="1"/>
  <c r="V104" i="1" s="1"/>
  <c r="U104" i="1"/>
  <c r="T104" i="1"/>
  <c r="S104" i="1"/>
  <c r="R104" i="1"/>
  <c r="Q104" i="1" s="1"/>
  <c r="P104" i="1"/>
  <c r="A104" i="1"/>
  <c r="BI91" i="1"/>
  <c r="AE180" i="1" l="1"/>
  <c r="AA180" i="1"/>
  <c r="T180" i="1"/>
  <c r="K119" i="1"/>
  <c r="J119" i="1" s="1"/>
  <c r="I119" i="1" s="1"/>
  <c r="S205" i="1"/>
  <c r="H119" i="1"/>
  <c r="G119" i="1" s="1"/>
  <c r="F119" i="1" s="1"/>
  <c r="E119" i="1" s="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s="1"/>
  <c r="U102" i="1" s="1"/>
  <c r="T102" i="1"/>
  <c r="S102" i="1" s="1"/>
  <c r="R102" i="1"/>
  <c r="Q102" i="1"/>
  <c r="P102" i="1"/>
  <c r="L102" i="1" l="1"/>
  <c r="K102" i="1"/>
  <c r="I184" i="1"/>
  <c r="J185" i="1"/>
  <c r="I156" i="1"/>
  <c r="J157" i="1"/>
  <c r="J102" i="1"/>
  <c r="I102" i="1" s="1"/>
  <c r="H102" i="1" s="1"/>
  <c r="G102" i="1" s="1"/>
  <c r="F102" i="1" s="1"/>
  <c r="E102" i="1" s="1"/>
  <c r="A102" i="1"/>
  <c r="BI89" i="1"/>
  <c r="A101" i="1"/>
  <c r="AP100" i="1"/>
  <c r="AO100" i="1"/>
  <c r="AN100" i="1"/>
  <c r="AM100" i="1"/>
  <c r="AL100" i="1"/>
  <c r="AK100" i="1"/>
  <c r="AJ100" i="1"/>
  <c r="AI100" i="1"/>
  <c r="AF100" i="1"/>
  <c r="AE100" i="1"/>
  <c r="AD100" i="1"/>
  <c r="AC100" i="1"/>
  <c r="AB100" i="1" s="1"/>
  <c r="AA100" i="1"/>
  <c r="Z100" i="1"/>
  <c r="Y100" i="1"/>
  <c r="W100" i="1" s="1"/>
  <c r="V100" i="1"/>
  <c r="U100" i="1"/>
  <c r="T100" i="1" s="1"/>
  <c r="S100" i="1" s="1"/>
  <c r="R100" i="1"/>
  <c r="Q100" i="1"/>
  <c r="P100" i="1"/>
  <c r="A100" i="1"/>
  <c r="A99" i="1"/>
  <c r="BI86" i="1"/>
  <c r="AF98" i="1"/>
  <c r="AE98" i="1"/>
  <c r="AD98" i="1"/>
  <c r="AC98" i="1"/>
  <c r="AB98" i="1"/>
  <c r="AA98" i="1"/>
  <c r="Z98" i="1"/>
  <c r="Y98" i="1"/>
  <c r="W98" i="1" s="1"/>
  <c r="V98" i="1" s="1"/>
  <c r="U98" i="1" s="1"/>
  <c r="T98" i="1" s="1"/>
  <c r="S98" i="1"/>
  <c r="R98" i="1" s="1"/>
  <c r="Q98" i="1" s="1"/>
  <c r="P98" i="1"/>
  <c r="A98" i="1"/>
  <c r="BI85" i="1"/>
  <c r="A97" i="1"/>
  <c r="BI84" i="1"/>
  <c r="AF96" i="1"/>
  <c r="AE96" i="1"/>
  <c r="AD96" i="1"/>
  <c r="AC96" i="1" s="1"/>
  <c r="AB96" i="1"/>
  <c r="AA96" i="1"/>
  <c r="Z96" i="1" s="1"/>
  <c r="Y96" i="1"/>
  <c r="W96" i="1"/>
  <c r="V96" i="1"/>
  <c r="U96" i="1"/>
  <c r="T96" i="1"/>
  <c r="S96" i="1"/>
  <c r="R96" i="1" s="1"/>
  <c r="Q96" i="1"/>
  <c r="P96" i="1"/>
  <c r="A96" i="1"/>
  <c r="BI83" i="1"/>
  <c r="A95" i="1"/>
  <c r="BI82" i="1"/>
  <c r="N94" i="1"/>
  <c r="W94" i="1" s="1"/>
  <c r="A94" i="1"/>
  <c r="BI81" i="1"/>
  <c r="A93" i="1"/>
  <c r="BI80" i="1"/>
  <c r="N92" i="1"/>
  <c r="T92" i="1" s="1"/>
  <c r="A92" i="1"/>
  <c r="BI79" i="1"/>
  <c r="N91" i="1"/>
  <c r="Q91" i="1" s="1"/>
  <c r="B91" i="1"/>
  <c r="A91" i="1"/>
  <c r="BI78" i="1"/>
  <c r="BI77" i="1"/>
  <c r="BI74" i="1"/>
  <c r="N80" i="1"/>
  <c r="BI73" i="1"/>
  <c r="BI72" i="1"/>
  <c r="AF78" i="1"/>
  <c r="AE78" i="1"/>
  <c r="AD78" i="1"/>
  <c r="AC78" i="1"/>
  <c r="AB78" i="1"/>
  <c r="AA78" i="1"/>
  <c r="Z78" i="1"/>
  <c r="Y78" i="1" s="1"/>
  <c r="W78" i="1"/>
  <c r="V78" i="1"/>
  <c r="U78" i="1"/>
  <c r="T78" i="1" s="1"/>
  <c r="S78" i="1"/>
  <c r="R78" i="1"/>
  <c r="Q78" i="1"/>
  <c r="P78" i="1"/>
  <c r="N78" i="1"/>
  <c r="A78" i="1"/>
  <c r="BI71" i="1"/>
  <c r="A77" i="1"/>
  <c r="AF76" i="1"/>
  <c r="AE76" i="1" s="1"/>
  <c r="AD76" i="1"/>
  <c r="AC76" i="1"/>
  <c r="AB76" i="1"/>
  <c r="AA76" i="1"/>
  <c r="Z76" i="1"/>
  <c r="Y76" i="1"/>
  <c r="W76" i="1"/>
  <c r="V76" i="1"/>
  <c r="U76" i="1"/>
  <c r="T76" i="1" s="1"/>
  <c r="S76" i="1"/>
  <c r="R76" i="1"/>
  <c r="Q76" i="1"/>
  <c r="P76" i="1" s="1"/>
  <c r="A76" i="1"/>
  <c r="A75" i="1"/>
  <c r="BI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I67" i="1"/>
  <c r="A73" i="1"/>
  <c r="BI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I65" i="1"/>
  <c r="A71" i="1"/>
  <c r="BI64" i="1"/>
  <c r="AF70" i="1"/>
  <c r="AE70" i="1"/>
  <c r="AD70" i="1"/>
  <c r="AC70" i="1"/>
  <c r="AB70" i="1"/>
  <c r="AA70" i="1"/>
  <c r="Z70" i="1"/>
  <c r="Y70" i="1"/>
  <c r="W70" i="1"/>
  <c r="V70" i="1"/>
  <c r="U70" i="1"/>
  <c r="T70" i="1"/>
  <c r="S70" i="1"/>
  <c r="R70" i="1"/>
  <c r="Q70" i="1"/>
  <c r="P70" i="1"/>
  <c r="A70" i="1"/>
  <c r="BI63" i="1"/>
  <c r="P94" i="1" l="1"/>
  <c r="P91" i="1"/>
  <c r="U94" i="1"/>
  <c r="T94" i="1"/>
  <c r="T91" i="1"/>
  <c r="R94" i="1"/>
  <c r="U91" i="1"/>
  <c r="Q94" i="1"/>
  <c r="V94" i="1"/>
  <c r="S92" i="1"/>
  <c r="S91" i="1"/>
  <c r="W91" i="1"/>
  <c r="L91" i="1" s="1"/>
  <c r="Q92" i="1"/>
  <c r="U92" i="1"/>
  <c r="W92" i="1"/>
  <c r="L74" i="1"/>
  <c r="R92" i="1"/>
  <c r="V92" i="1"/>
  <c r="L72" i="1"/>
  <c r="K72" i="1" s="1"/>
  <c r="J72" i="1" s="1"/>
  <c r="I72" i="1" s="1"/>
  <c r="R91" i="1"/>
  <c r="V91" i="1"/>
  <c r="P92" i="1"/>
  <c r="S94" i="1"/>
  <c r="H72" i="1"/>
  <c r="G72" i="1" s="1"/>
  <c r="F72" i="1" s="1"/>
  <c r="E72" i="1" s="1"/>
  <c r="L100" i="1"/>
  <c r="L101" i="1" s="1"/>
  <c r="H156" i="1"/>
  <c r="I157" i="1"/>
  <c r="H184" i="1"/>
  <c r="I185" i="1"/>
  <c r="K74" i="1"/>
  <c r="J74" i="1" s="1"/>
  <c r="I74" i="1" s="1"/>
  <c r="H74" i="1" s="1"/>
  <c r="G74" i="1" s="1"/>
  <c r="F74" i="1" s="1"/>
  <c r="E74" i="1" s="1"/>
  <c r="K100" i="1"/>
  <c r="L73" i="1" l="1"/>
  <c r="E73" i="1"/>
  <c r="K91" i="1"/>
  <c r="J91" i="1" s="1"/>
  <c r="I91" i="1" s="1"/>
  <c r="H91" i="1" s="1"/>
  <c r="G91" i="1" s="1"/>
  <c r="F91" i="1" s="1"/>
  <c r="E91" i="1" s="1"/>
  <c r="H73" i="1"/>
  <c r="K73" i="1"/>
  <c r="G73" i="1"/>
  <c r="J73" i="1"/>
  <c r="I73" i="1"/>
  <c r="J100" i="1"/>
  <c r="K101" i="1"/>
  <c r="G156" i="1"/>
  <c r="H157" i="1"/>
  <c r="F73" i="1"/>
  <c r="G184" i="1"/>
  <c r="H185" i="1"/>
  <c r="A69" i="1"/>
  <c r="BI62" i="1"/>
  <c r="AF68" i="1"/>
  <c r="AE68" i="1"/>
  <c r="AD68" i="1"/>
  <c r="AC68" i="1"/>
  <c r="AB68" i="1" s="1"/>
  <c r="AA68" i="1"/>
  <c r="Z68" i="1"/>
  <c r="Y68" i="1" s="1"/>
  <c r="W68" i="1"/>
  <c r="V68" i="1" s="1"/>
  <c r="U68" i="1" s="1"/>
  <c r="T68" i="1"/>
  <c r="S68" i="1" s="1"/>
  <c r="R68" i="1"/>
  <c r="Q68" i="1" s="1"/>
  <c r="P68" i="1"/>
  <c r="A68" i="1"/>
  <c r="BI61" i="1"/>
  <c r="A67" i="1"/>
  <c r="BI60" i="1"/>
  <c r="N66" i="1"/>
  <c r="W66" i="1" s="1"/>
  <c r="A66" i="1"/>
  <c r="BI59" i="1"/>
  <c r="A65" i="1"/>
  <c r="BI58" i="1"/>
  <c r="N64" i="1"/>
  <c r="T64" i="1" s="1"/>
  <c r="A64" i="1"/>
  <c r="BI57" i="1"/>
  <c r="N63" i="1"/>
  <c r="P63" i="1" s="1"/>
  <c r="B63" i="1"/>
  <c r="A63" i="1"/>
  <c r="BI56" i="1"/>
  <c r="BI55" i="1"/>
  <c r="BI54" i="1"/>
  <c r="BI53" i="1"/>
  <c r="BI52" i="1"/>
  <c r="BI51" i="1"/>
  <c r="V63" i="1" l="1"/>
  <c r="U63" i="1" s="1"/>
  <c r="R66" i="1"/>
  <c r="Q63" i="1"/>
  <c r="Q66" i="1"/>
  <c r="V66" i="1"/>
  <c r="T66" i="1"/>
  <c r="T63" i="1"/>
  <c r="P66" i="1"/>
  <c r="U66" i="1"/>
  <c r="S64" i="1"/>
  <c r="W64" i="1"/>
  <c r="R64" i="1"/>
  <c r="V64" i="1"/>
  <c r="S63" i="1"/>
  <c r="Q64" i="1"/>
  <c r="U64" i="1"/>
  <c r="R63" i="1"/>
  <c r="W63" i="1"/>
  <c r="L63" i="1" s="1"/>
  <c r="P64" i="1"/>
  <c r="S66" i="1"/>
  <c r="C175" i="1"/>
  <c r="C147" i="1"/>
  <c r="B148" i="1"/>
  <c r="B120" i="1"/>
  <c r="C119" i="1"/>
  <c r="B92" i="1"/>
  <c r="C91" i="1"/>
  <c r="C63" i="1"/>
  <c r="B64" i="1"/>
  <c r="I100" i="1"/>
  <c r="J101" i="1"/>
  <c r="F184" i="1"/>
  <c r="G185" i="1"/>
  <c r="F156" i="1"/>
  <c r="G157" i="1"/>
  <c r="BI50" i="1"/>
  <c r="BI49" i="1"/>
  <c r="BI48" i="1"/>
  <c r="BI47" i="1"/>
  <c r="BI46" i="1"/>
  <c r="K63" i="1" l="1"/>
  <c r="J63" i="1" s="1"/>
  <c r="I63" i="1" s="1"/>
  <c r="H63" i="1" s="1"/>
  <c r="G63" i="1"/>
  <c r="F63" i="1" s="1"/>
  <c r="E63" i="1" s="1"/>
  <c r="C176" i="1"/>
  <c r="B176" i="1" s="1"/>
  <c r="B149" i="1"/>
  <c r="C148" i="1"/>
  <c r="B121" i="1"/>
  <c r="C120" i="1"/>
  <c r="C92" i="1"/>
  <c r="B93" i="1"/>
  <c r="B65" i="1"/>
  <c r="C64" i="1"/>
  <c r="E156" i="1"/>
  <c r="E157" i="1" s="1"/>
  <c r="F157" i="1"/>
  <c r="H100" i="1"/>
  <c r="I101" i="1"/>
  <c r="E184" i="1"/>
  <c r="E185" i="1" s="1"/>
  <c r="F185" i="1"/>
  <c r="BI45" i="1"/>
  <c r="BI44" i="1"/>
  <c r="C177" i="1" l="1"/>
  <c r="B177" i="1" s="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l="1"/>
  <c r="C178" i="1"/>
  <c r="B151" i="1"/>
  <c r="C150" i="1"/>
  <c r="C122" i="1"/>
  <c r="C94" i="1"/>
  <c r="B94" i="1" s="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l="1"/>
  <c r="B180" i="1"/>
  <c r="C151" i="1"/>
  <c r="C123" i="1"/>
  <c r="B123" i="1" s="1"/>
  <c r="B124" i="1"/>
  <c r="C95" i="1"/>
  <c r="B96" i="1"/>
  <c r="B68" i="1"/>
  <c r="C67" i="1"/>
  <c r="E100" i="1"/>
  <c r="E101" i="1" s="1"/>
  <c r="F101" i="1"/>
  <c r="AH120" i="1"/>
  <c r="AO120" i="1" s="1"/>
  <c r="AH122" i="1"/>
  <c r="AP122" i="1" s="1"/>
  <c r="AP178" i="1" s="1"/>
  <c r="L178" i="1" s="1"/>
  <c r="AH124" i="1"/>
  <c r="AO124" i="1" s="1"/>
  <c r="AH126" i="1"/>
  <c r="AO126" i="1" s="1"/>
  <c r="AH132" i="1"/>
  <c r="AO132" i="1" s="1"/>
  <c r="AF104" i="1"/>
  <c r="AH134" i="1"/>
  <c r="AF154" i="1"/>
  <c r="AF106" i="1"/>
  <c r="AE106" i="1"/>
  <c r="AD106" i="1"/>
  <c r="AP134" i="1" l="1"/>
  <c r="L134" i="1" s="1"/>
  <c r="L135" i="1" s="1"/>
  <c r="AI134" i="1"/>
  <c r="E134" i="1" s="1"/>
  <c r="E135" i="1" s="1"/>
  <c r="AJ134" i="1"/>
  <c r="F134" i="1" s="1"/>
  <c r="F135" i="1" s="1"/>
  <c r="AN134" i="1"/>
  <c r="J134" i="1" s="1"/>
  <c r="J135" i="1" s="1"/>
  <c r="AM120" i="1"/>
  <c r="I120" i="1" s="1"/>
  <c r="AK120" i="1"/>
  <c r="AK148" i="1" s="1"/>
  <c r="G148" i="1" s="1"/>
  <c r="AN120" i="1"/>
  <c r="AN92" i="1" s="1"/>
  <c r="J92" i="1" s="1"/>
  <c r="AO122" i="1"/>
  <c r="AO94" i="1" s="1"/>
  <c r="K94" i="1" s="1"/>
  <c r="AJ120" i="1"/>
  <c r="AJ92" i="1" s="1"/>
  <c r="F92" i="1" s="1"/>
  <c r="AJ122" i="1"/>
  <c r="AJ94" i="1" s="1"/>
  <c r="F94" i="1" s="1"/>
  <c r="AI122" i="1"/>
  <c r="AI94" i="1" s="1"/>
  <c r="E94" i="1" s="1"/>
  <c r="AM122" i="1"/>
  <c r="AM178" i="1" s="1"/>
  <c r="I178" i="1" s="1"/>
  <c r="AI120" i="1"/>
  <c r="AI92" i="1" s="1"/>
  <c r="E92" i="1" s="1"/>
  <c r="AL132" i="1"/>
  <c r="AL104" i="1" s="1"/>
  <c r="H104" i="1" s="1"/>
  <c r="H103" i="1" s="1"/>
  <c r="AL120" i="1"/>
  <c r="AL92" i="1" s="1"/>
  <c r="H92" i="1" s="1"/>
  <c r="AK132" i="1"/>
  <c r="AK104" i="1" s="1"/>
  <c r="G104" i="1" s="1"/>
  <c r="G103" i="1" s="1"/>
  <c r="AL122" i="1"/>
  <c r="AL178" i="1" s="1"/>
  <c r="H178" i="1" s="1"/>
  <c r="AO134" i="1"/>
  <c r="AO190" i="1" s="1"/>
  <c r="AM134" i="1"/>
  <c r="AM162" i="1" s="1"/>
  <c r="AI132" i="1"/>
  <c r="AI160" i="1" s="1"/>
  <c r="E160" i="1" s="1"/>
  <c r="E159" i="1" s="1"/>
  <c r="AM132" i="1"/>
  <c r="AM104" i="1" s="1"/>
  <c r="I104" i="1" s="1"/>
  <c r="I103" i="1" s="1"/>
  <c r="AJ132" i="1"/>
  <c r="AJ76" i="1" s="1"/>
  <c r="F76" i="1" s="1"/>
  <c r="F75" i="1" s="1"/>
  <c r="AK122" i="1"/>
  <c r="AK178" i="1" s="1"/>
  <c r="G178" i="1" s="1"/>
  <c r="AO64" i="1"/>
  <c r="K64" i="1" s="1"/>
  <c r="AO176" i="1"/>
  <c r="K176" i="1" s="1"/>
  <c r="AP120" i="1"/>
  <c r="AP176" i="1" s="1"/>
  <c r="L176" i="1" s="1"/>
  <c r="L177" i="1" s="1"/>
  <c r="AN122" i="1"/>
  <c r="AO160" i="1"/>
  <c r="K160" i="1" s="1"/>
  <c r="K159" i="1" s="1"/>
  <c r="K132" i="1"/>
  <c r="K131" i="1" s="1"/>
  <c r="AO104" i="1"/>
  <c r="K104" i="1" s="1"/>
  <c r="K103" i="1" s="1"/>
  <c r="AO76" i="1"/>
  <c r="K76" i="1" s="1"/>
  <c r="AO188" i="1"/>
  <c r="K188" i="1" s="1"/>
  <c r="AO98" i="1"/>
  <c r="K98" i="1" s="1"/>
  <c r="K99" i="1" s="1"/>
  <c r="AO182" i="1"/>
  <c r="K182" i="1" s="1"/>
  <c r="K183" i="1" s="1"/>
  <c r="K126" i="1"/>
  <c r="K127" i="1" s="1"/>
  <c r="AO154" i="1"/>
  <c r="K154" i="1" s="1"/>
  <c r="K155" i="1" s="1"/>
  <c r="AO70" i="1"/>
  <c r="K70" i="1" s="1"/>
  <c r="K71" i="1" s="1"/>
  <c r="AO152" i="1"/>
  <c r="K152" i="1" s="1"/>
  <c r="AO96" i="1"/>
  <c r="K96" i="1" s="1"/>
  <c r="AO68" i="1"/>
  <c r="K68" i="1" s="1"/>
  <c r="K124" i="1"/>
  <c r="AO180" i="1"/>
  <c r="K180" i="1" s="1"/>
  <c r="AP126" i="1"/>
  <c r="AP124" i="1"/>
  <c r="AP94" i="1"/>
  <c r="L94" i="1" s="1"/>
  <c r="AL134" i="1"/>
  <c r="H134" i="1" s="1"/>
  <c r="H135" i="1" s="1"/>
  <c r="AO148" i="1"/>
  <c r="K148" i="1" s="1"/>
  <c r="AP150" i="1"/>
  <c r="L150" i="1" s="1"/>
  <c r="AP66" i="1"/>
  <c r="L66" i="1" s="1"/>
  <c r="AI126" i="1"/>
  <c r="AJ126" i="1"/>
  <c r="AK126" i="1"/>
  <c r="AL126" i="1"/>
  <c r="AM126" i="1"/>
  <c r="AN126" i="1"/>
  <c r="AP132" i="1"/>
  <c r="AK134" i="1"/>
  <c r="G134" i="1" s="1"/>
  <c r="G135" i="1" s="1"/>
  <c r="L122" i="1"/>
  <c r="AN132" i="1"/>
  <c r="AO92" i="1"/>
  <c r="K92" i="1" s="1"/>
  <c r="K120" i="1"/>
  <c r="AI124" i="1"/>
  <c r="AJ124" i="1"/>
  <c r="AK124" i="1"/>
  <c r="AL124" i="1"/>
  <c r="AM124" i="1"/>
  <c r="AN124" i="1"/>
  <c r="C180" i="1"/>
  <c r="B181" i="1"/>
  <c r="B153" i="1"/>
  <c r="C152" i="1"/>
  <c r="C124" i="1"/>
  <c r="B125" i="1"/>
  <c r="C96" i="1"/>
  <c r="C68" i="1"/>
  <c r="B69" i="1"/>
  <c r="AP78" i="1" l="1"/>
  <c r="L78" i="1" s="1"/>
  <c r="L79" i="1" s="1"/>
  <c r="K93" i="1"/>
  <c r="AP162" i="1"/>
  <c r="L162" i="1" s="1"/>
  <c r="L163" i="1" s="1"/>
  <c r="AP106" i="1"/>
  <c r="L106" i="1" s="1"/>
  <c r="L107" i="1" s="1"/>
  <c r="AP190" i="1"/>
  <c r="L190" i="1" s="1"/>
  <c r="L191" i="1" s="1"/>
  <c r="AO150" i="1"/>
  <c r="K150" i="1" s="1"/>
  <c r="K151" i="1" s="1"/>
  <c r="AM66" i="1"/>
  <c r="I66" i="1" s="1"/>
  <c r="AO66" i="1"/>
  <c r="K66" i="1" s="1"/>
  <c r="K65" i="1" s="1"/>
  <c r="AO178" i="1"/>
  <c r="K178" i="1" s="1"/>
  <c r="K179" i="1" s="1"/>
  <c r="K122" i="1"/>
  <c r="K123" i="1" s="1"/>
  <c r="AN148" i="1"/>
  <c r="J148" i="1" s="1"/>
  <c r="AM148" i="1"/>
  <c r="I148" i="1" s="1"/>
  <c r="AM92" i="1"/>
  <c r="I92" i="1" s="1"/>
  <c r="AM64" i="1"/>
  <c r="I64" i="1" s="1"/>
  <c r="F120" i="1"/>
  <c r="AM176" i="1"/>
  <c r="I176" i="1" s="1"/>
  <c r="I177" i="1" s="1"/>
  <c r="G120" i="1"/>
  <c r="AK176" i="1"/>
  <c r="G176" i="1" s="1"/>
  <c r="G177" i="1" s="1"/>
  <c r="AK92" i="1"/>
  <c r="G92" i="1" s="1"/>
  <c r="AK64" i="1"/>
  <c r="G64" i="1" s="1"/>
  <c r="J120" i="1"/>
  <c r="AN64" i="1"/>
  <c r="J64" i="1" s="1"/>
  <c r="K95" i="1"/>
  <c r="AN176" i="1"/>
  <c r="J176" i="1" s="1"/>
  <c r="AI104" i="1"/>
  <c r="E104" i="1" s="1"/>
  <c r="E103" i="1" s="1"/>
  <c r="F122" i="1"/>
  <c r="AJ178" i="1"/>
  <c r="F178" i="1" s="1"/>
  <c r="AJ66" i="1"/>
  <c r="F66" i="1" s="1"/>
  <c r="F93" i="1"/>
  <c r="E93" i="1"/>
  <c r="AJ176" i="1"/>
  <c r="F176" i="1" s="1"/>
  <c r="I122" i="1"/>
  <c r="I121" i="1" s="1"/>
  <c r="AJ148" i="1"/>
  <c r="F148" i="1" s="1"/>
  <c r="AJ64" i="1"/>
  <c r="F64" i="1" s="1"/>
  <c r="AK160" i="1"/>
  <c r="G160" i="1" s="1"/>
  <c r="G159" i="1" s="1"/>
  <c r="AJ150" i="1"/>
  <c r="F150" i="1" s="1"/>
  <c r="AJ104" i="1"/>
  <c r="F104" i="1" s="1"/>
  <c r="F103" i="1" s="1"/>
  <c r="AJ160" i="1"/>
  <c r="F160" i="1" s="1"/>
  <c r="F159" i="1" s="1"/>
  <c r="AI178" i="1"/>
  <c r="E178" i="1" s="1"/>
  <c r="AO162" i="1"/>
  <c r="K162" i="1" s="1"/>
  <c r="K163" i="1" s="1"/>
  <c r="AI66" i="1"/>
  <c r="E66" i="1" s="1"/>
  <c r="AI150" i="1"/>
  <c r="E150" i="1" s="1"/>
  <c r="AL188" i="1"/>
  <c r="H188" i="1" s="1"/>
  <c r="H187" i="1" s="1"/>
  <c r="H132" i="1"/>
  <c r="H131" i="1" s="1"/>
  <c r="AL160" i="1"/>
  <c r="H160" i="1" s="1"/>
  <c r="H159" i="1" s="1"/>
  <c r="E122" i="1"/>
  <c r="AM94" i="1"/>
  <c r="I94" i="1" s="1"/>
  <c r="AM150" i="1"/>
  <c r="I150" i="1" s="1"/>
  <c r="AJ188" i="1"/>
  <c r="F188" i="1" s="1"/>
  <c r="F187" i="1" s="1"/>
  <c r="AI148" i="1"/>
  <c r="E148" i="1" s="1"/>
  <c r="E120" i="1"/>
  <c r="F132" i="1"/>
  <c r="F133" i="1" s="1"/>
  <c r="AL76" i="1"/>
  <c r="H76" i="1" s="1"/>
  <c r="H75" i="1" s="1"/>
  <c r="AI64" i="1"/>
  <c r="E64" i="1" s="1"/>
  <c r="AI176" i="1"/>
  <c r="E176" i="1" s="1"/>
  <c r="AL64" i="1"/>
  <c r="H64" i="1" s="1"/>
  <c r="AK76" i="1"/>
  <c r="G76" i="1" s="1"/>
  <c r="G75" i="1" s="1"/>
  <c r="AM78" i="1"/>
  <c r="AL94" i="1"/>
  <c r="H94" i="1" s="1"/>
  <c r="H93" i="1" s="1"/>
  <c r="AL176" i="1"/>
  <c r="H176" i="1" s="1"/>
  <c r="H177" i="1" s="1"/>
  <c r="AL148" i="1"/>
  <c r="H148" i="1" s="1"/>
  <c r="H120" i="1"/>
  <c r="G132" i="1"/>
  <c r="G131" i="1" s="1"/>
  <c r="AK188" i="1"/>
  <c r="G188" i="1" s="1"/>
  <c r="G187" i="1" s="1"/>
  <c r="AI76" i="1"/>
  <c r="E76" i="1" s="1"/>
  <c r="E75" i="1" s="1"/>
  <c r="AI188" i="1"/>
  <c r="E188" i="1" s="1"/>
  <c r="E187" i="1" s="1"/>
  <c r="AK94" i="1"/>
  <c r="G94" i="1" s="1"/>
  <c r="AO106" i="1"/>
  <c r="K106" i="1" s="1"/>
  <c r="K105" i="1" s="1"/>
  <c r="AL150" i="1"/>
  <c r="H150" i="1" s="1"/>
  <c r="AL66" i="1"/>
  <c r="H66" i="1" s="1"/>
  <c r="AM190" i="1"/>
  <c r="E132" i="1"/>
  <c r="E131" i="1" s="1"/>
  <c r="H122" i="1"/>
  <c r="AO78" i="1"/>
  <c r="K78" i="1" s="1"/>
  <c r="K134" i="1"/>
  <c r="K135" i="1" s="1"/>
  <c r="AM76" i="1"/>
  <c r="I76" i="1" s="1"/>
  <c r="I132" i="1"/>
  <c r="K190" i="1"/>
  <c r="K189" i="1" s="1"/>
  <c r="AK66" i="1"/>
  <c r="G66" i="1" s="1"/>
  <c r="AK150" i="1"/>
  <c r="G150" i="1" s="1"/>
  <c r="G149" i="1" s="1"/>
  <c r="G122" i="1"/>
  <c r="AM106" i="1"/>
  <c r="I134" i="1"/>
  <c r="I135" i="1" s="1"/>
  <c r="AM160" i="1"/>
  <c r="I160" i="1" s="1"/>
  <c r="I159" i="1" s="1"/>
  <c r="AM188" i="1"/>
  <c r="I188" i="1" s="1"/>
  <c r="AN94" i="1"/>
  <c r="J94" i="1" s="1"/>
  <c r="J93" i="1" s="1"/>
  <c r="AN66" i="1"/>
  <c r="J66" i="1" s="1"/>
  <c r="AN178" i="1"/>
  <c r="J178" i="1" s="1"/>
  <c r="AN150" i="1"/>
  <c r="J150" i="1" s="1"/>
  <c r="J122" i="1"/>
  <c r="AP92" i="1"/>
  <c r="L92" i="1" s="1"/>
  <c r="L93" i="1" s="1"/>
  <c r="AP148" i="1"/>
  <c r="L148" i="1" s="1"/>
  <c r="L149" i="1" s="1"/>
  <c r="AP64" i="1"/>
  <c r="L64" i="1" s="1"/>
  <c r="L65" i="1" s="1"/>
  <c r="L120" i="1"/>
  <c r="L121" i="1" s="1"/>
  <c r="K153" i="1"/>
  <c r="K181" i="1"/>
  <c r="K97" i="1"/>
  <c r="K125" i="1"/>
  <c r="AK68" i="1"/>
  <c r="G68" i="1" s="1"/>
  <c r="AK96" i="1"/>
  <c r="G96" i="1" s="1"/>
  <c r="AK180" i="1"/>
  <c r="G180" i="1" s="1"/>
  <c r="G179" i="1" s="1"/>
  <c r="G124" i="1"/>
  <c r="AK152" i="1"/>
  <c r="G152" i="1" s="1"/>
  <c r="AL152" i="1"/>
  <c r="H152" i="1" s="1"/>
  <c r="AL96" i="1"/>
  <c r="H96" i="1" s="1"/>
  <c r="AL68" i="1"/>
  <c r="H68" i="1" s="1"/>
  <c r="AL180" i="1"/>
  <c r="H180" i="1" s="1"/>
  <c r="H124" i="1"/>
  <c r="AN188" i="1"/>
  <c r="J188" i="1" s="1"/>
  <c r="AN76" i="1"/>
  <c r="J76" i="1" s="1"/>
  <c r="AN104" i="1"/>
  <c r="J104" i="1" s="1"/>
  <c r="AN160" i="1"/>
  <c r="J160" i="1" s="1"/>
  <c r="J132" i="1"/>
  <c r="AK78" i="1"/>
  <c r="AK162" i="1"/>
  <c r="AK190" i="1"/>
  <c r="AK106" i="1"/>
  <c r="G106" i="1" s="1"/>
  <c r="AP104" i="1"/>
  <c r="L104" i="1" s="1"/>
  <c r="AP160" i="1"/>
  <c r="L160" i="1" s="1"/>
  <c r="AP188" i="1"/>
  <c r="L188" i="1" s="1"/>
  <c r="AP76" i="1"/>
  <c r="L76" i="1" s="1"/>
  <c r="L132" i="1"/>
  <c r="AI98" i="1"/>
  <c r="E98" i="1" s="1"/>
  <c r="E99" i="1" s="1"/>
  <c r="AI154" i="1"/>
  <c r="E154" i="1" s="1"/>
  <c r="AI70" i="1"/>
  <c r="E70" i="1" s="1"/>
  <c r="E71" i="1" s="1"/>
  <c r="AI182" i="1"/>
  <c r="E182" i="1" s="1"/>
  <c r="E183" i="1" s="1"/>
  <c r="E126" i="1"/>
  <c r="E127" i="1" s="1"/>
  <c r="AL78" i="1"/>
  <c r="AL162" i="1"/>
  <c r="AL190" i="1"/>
  <c r="H190" i="1" s="1"/>
  <c r="AL106" i="1"/>
  <c r="AM68" i="1"/>
  <c r="I68" i="1" s="1"/>
  <c r="AM96" i="1"/>
  <c r="I96" i="1" s="1"/>
  <c r="AM152" i="1"/>
  <c r="I152" i="1" s="1"/>
  <c r="AM180" i="1"/>
  <c r="I180" i="1" s="1"/>
  <c r="I124" i="1"/>
  <c r="AI152" i="1"/>
  <c r="E152" i="1" s="1"/>
  <c r="E124" i="1"/>
  <c r="AI96" i="1"/>
  <c r="E96" i="1" s="1"/>
  <c r="AI68" i="1"/>
  <c r="E68" i="1" s="1"/>
  <c r="AI180" i="1"/>
  <c r="E180" i="1" s="1"/>
  <c r="AJ78" i="1"/>
  <c r="AJ162" i="1"/>
  <c r="AJ190" i="1"/>
  <c r="AJ106" i="1"/>
  <c r="AP70" i="1"/>
  <c r="L70" i="1" s="1"/>
  <c r="L71" i="1" s="1"/>
  <c r="AP154" i="1"/>
  <c r="L154" i="1" s="1"/>
  <c r="L155" i="1" s="1"/>
  <c r="L126" i="1"/>
  <c r="L127" i="1" s="1"/>
  <c r="AP98" i="1"/>
  <c r="L98" i="1" s="1"/>
  <c r="L99" i="1" s="1"/>
  <c r="AP182" i="1"/>
  <c r="L182" i="1" s="1"/>
  <c r="L183" i="1" s="1"/>
  <c r="AN98" i="1"/>
  <c r="J98" i="1" s="1"/>
  <c r="J99" i="1" s="1"/>
  <c r="AN154" i="1"/>
  <c r="J154" i="1" s="1"/>
  <c r="AN70" i="1"/>
  <c r="J70" i="1" s="1"/>
  <c r="J71" i="1" s="1"/>
  <c r="AN182" i="1"/>
  <c r="J182" i="1" s="1"/>
  <c r="J126" i="1"/>
  <c r="J127" i="1" s="1"/>
  <c r="AK98" i="1"/>
  <c r="G98" i="1" s="1"/>
  <c r="G99" i="1" s="1"/>
  <c r="AK70" i="1"/>
  <c r="G70" i="1" s="1"/>
  <c r="G71" i="1" s="1"/>
  <c r="G126" i="1"/>
  <c r="G127" i="1" s="1"/>
  <c r="AK154" i="1"/>
  <c r="G154" i="1" s="1"/>
  <c r="G155" i="1" s="1"/>
  <c r="AK182" i="1"/>
  <c r="G182" i="1" s="1"/>
  <c r="AN78" i="1"/>
  <c r="AN162" i="1"/>
  <c r="J162" i="1" s="1"/>
  <c r="AN106" i="1"/>
  <c r="J106" i="1" s="1"/>
  <c r="AN190" i="1"/>
  <c r="K187" i="1"/>
  <c r="AL98" i="1"/>
  <c r="H98" i="1" s="1"/>
  <c r="H99" i="1" s="1"/>
  <c r="AL154" i="1"/>
  <c r="H154" i="1" s="1"/>
  <c r="H155" i="1" s="1"/>
  <c r="AL182" i="1"/>
  <c r="H182" i="1" s="1"/>
  <c r="H183" i="1" s="1"/>
  <c r="H126" i="1"/>
  <c r="H127" i="1" s="1"/>
  <c r="AL70" i="1"/>
  <c r="H70" i="1" s="1"/>
  <c r="H71" i="1" s="1"/>
  <c r="AN68" i="1"/>
  <c r="J68" i="1" s="1"/>
  <c r="AN96" i="1"/>
  <c r="J96" i="1" s="1"/>
  <c r="AN152" i="1"/>
  <c r="J152" i="1" s="1"/>
  <c r="AN180" i="1"/>
  <c r="J180" i="1" s="1"/>
  <c r="J124" i="1"/>
  <c r="AJ152" i="1"/>
  <c r="F152" i="1" s="1"/>
  <c r="AJ180" i="1"/>
  <c r="F180" i="1" s="1"/>
  <c r="AJ96" i="1"/>
  <c r="F96" i="1" s="1"/>
  <c r="AJ68" i="1"/>
  <c r="F68" i="1" s="1"/>
  <c r="F124" i="1"/>
  <c r="AI78" i="1"/>
  <c r="AI190" i="1"/>
  <c r="AI162" i="1"/>
  <c r="AI106" i="1"/>
  <c r="AM98" i="1"/>
  <c r="I98" i="1" s="1"/>
  <c r="I99" i="1" s="1"/>
  <c r="I126" i="1"/>
  <c r="I127" i="1" s="1"/>
  <c r="AM70" i="1"/>
  <c r="I70" i="1" s="1"/>
  <c r="AM154" i="1"/>
  <c r="I154" i="1" s="1"/>
  <c r="AM182" i="1"/>
  <c r="I182" i="1" s="1"/>
  <c r="I183" i="1" s="1"/>
  <c r="AJ98" i="1"/>
  <c r="F98" i="1" s="1"/>
  <c r="F99" i="1" s="1"/>
  <c r="F126" i="1"/>
  <c r="F127" i="1" s="1"/>
  <c r="AJ70" i="1"/>
  <c r="F70" i="1" s="1"/>
  <c r="AJ154" i="1"/>
  <c r="F154" i="1" s="1"/>
  <c r="F155" i="1" s="1"/>
  <c r="AJ182" i="1"/>
  <c r="F182" i="1" s="1"/>
  <c r="L124" i="1"/>
  <c r="AP68" i="1"/>
  <c r="L68" i="1" s="1"/>
  <c r="AP96" i="1"/>
  <c r="L96" i="1" s="1"/>
  <c r="AP180" i="1"/>
  <c r="L180" i="1" s="1"/>
  <c r="AP152" i="1"/>
  <c r="L152" i="1" s="1"/>
  <c r="K69" i="1"/>
  <c r="K75" i="1"/>
  <c r="C181" i="1"/>
  <c r="B182" i="1"/>
  <c r="B154" i="1"/>
  <c r="B126" i="1"/>
  <c r="C125" i="1"/>
  <c r="C97" i="1"/>
  <c r="B70" i="1"/>
  <c r="B98" i="1"/>
  <c r="C69" i="1"/>
  <c r="C153" i="1"/>
  <c r="B152" i="1"/>
  <c r="I149" i="1" l="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s="1"/>
  <c r="K79" i="1"/>
  <c r="K77" i="1"/>
  <c r="I106" i="1"/>
  <c r="J107" i="1"/>
  <c r="G190" i="1"/>
  <c r="H191" i="1"/>
  <c r="J190" i="1"/>
  <c r="J189" i="1" s="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l="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l="1"/>
  <c r="H105" i="1"/>
  <c r="E107" i="1"/>
  <c r="E105" i="1"/>
  <c r="E190" i="1"/>
  <c r="F191" i="1"/>
  <c r="F189" i="1"/>
  <c r="I191" i="1"/>
  <c r="I189" i="1"/>
  <c r="H78" i="1"/>
  <c r="I79" i="1"/>
  <c r="I77" i="1"/>
  <c r="G162" i="1"/>
  <c r="H163" i="1"/>
  <c r="H161" i="1"/>
  <c r="B185" i="1"/>
  <c r="C184" i="1"/>
  <c r="B157" i="1"/>
  <c r="C156" i="1"/>
  <c r="C128" i="1"/>
  <c r="B129" i="1"/>
  <c r="C100" i="1"/>
  <c r="B73" i="1"/>
  <c r="C72" i="1"/>
  <c r="B101" i="1"/>
  <c r="F162" i="1" l="1"/>
  <c r="G163" i="1"/>
  <c r="G161" i="1"/>
  <c r="E191" i="1"/>
  <c r="E189" i="1"/>
  <c r="G78" i="1"/>
  <c r="H79" i="1"/>
  <c r="H77" i="1"/>
  <c r="C185" i="1"/>
  <c r="B186" i="1"/>
  <c r="B158" i="1"/>
  <c r="C157" i="1"/>
  <c r="C129" i="1"/>
  <c r="B130" i="1"/>
  <c r="B102" i="1"/>
  <c r="C101" i="1"/>
  <c r="C73" i="1"/>
  <c r="B74" i="1"/>
  <c r="E162" i="1" l="1"/>
  <c r="F163" i="1"/>
  <c r="F161" i="1"/>
  <c r="F78" i="1"/>
  <c r="G79" i="1"/>
  <c r="G77" i="1"/>
  <c r="C186" i="1"/>
  <c r="B187" i="1"/>
  <c r="B159" i="1"/>
  <c r="C158" i="1"/>
  <c r="B131" i="1"/>
  <c r="C130" i="1"/>
  <c r="B103" i="1"/>
  <c r="C102" i="1"/>
  <c r="B75" i="1"/>
  <c r="C74" i="1"/>
  <c r="E163" i="1" l="1"/>
  <c r="E161" i="1"/>
  <c r="E78" i="1"/>
  <c r="F79" i="1"/>
  <c r="F77" i="1"/>
  <c r="B188" i="1"/>
  <c r="C187" i="1"/>
  <c r="B160" i="1"/>
  <c r="C159" i="1"/>
  <c r="C131" i="1"/>
  <c r="B132" i="1"/>
  <c r="B104" i="1"/>
  <c r="C103" i="1"/>
  <c r="C75" i="1"/>
  <c r="B76" i="1"/>
  <c r="E79" i="1" l="1"/>
  <c r="E77" i="1"/>
  <c r="B189" i="1"/>
  <c r="C188" i="1"/>
  <c r="B161" i="1"/>
  <c r="C160" i="1"/>
  <c r="C132" i="1"/>
  <c r="B133" i="1"/>
  <c r="C104" i="1"/>
  <c r="B105" i="1"/>
  <c r="C76" i="1"/>
  <c r="B77" i="1"/>
  <c r="B134" i="1" s="1"/>
  <c r="B190" i="1" l="1"/>
  <c r="C189" i="1"/>
  <c r="B162" i="1"/>
  <c r="C161" i="1"/>
  <c r="C133" i="1"/>
  <c r="B106" i="1"/>
  <c r="C105" i="1"/>
  <c r="C77" i="1"/>
  <c r="B78" i="1"/>
  <c r="B135" i="1" s="1"/>
  <c r="B163" i="1" l="1"/>
  <c r="B191" i="1"/>
  <c r="B107" i="1"/>
  <c r="B79" i="1"/>
  <c r="B136" i="1" s="1"/>
  <c r="C190" i="1"/>
  <c r="C162" i="1"/>
  <c r="C134" i="1"/>
  <c r="C106" i="1"/>
  <c r="C78" i="1"/>
  <c r="B164" i="1" l="1"/>
  <c r="B108" i="1"/>
  <c r="B80" i="1"/>
  <c r="B192" i="1"/>
  <c r="C79" i="1"/>
  <c r="C107" i="1"/>
  <c r="C163" i="1"/>
  <c r="C191" i="1"/>
  <c r="C135" i="1"/>
  <c r="B193" i="1" l="1"/>
  <c r="B137" i="1"/>
  <c r="B165" i="1"/>
  <c r="B109" i="1"/>
  <c r="B81" i="1"/>
  <c r="C80" i="1"/>
  <c r="C108" i="1"/>
  <c r="C164" i="1"/>
  <c r="C192" i="1"/>
  <c r="C136" i="1"/>
  <c r="B82" i="1" l="1"/>
  <c r="B167" i="1" s="1"/>
  <c r="C165" i="1"/>
  <c r="B166" i="1"/>
  <c r="B110" i="1"/>
  <c r="C109" i="1"/>
  <c r="B194" i="1"/>
  <c r="B138" i="1"/>
  <c r="C81" i="1"/>
  <c r="C137" i="1"/>
  <c r="C193" i="1"/>
  <c r="B195" i="1" l="1"/>
  <c r="B139" i="1"/>
  <c r="B83" i="1"/>
  <c r="B111" i="1"/>
  <c r="C194" i="1"/>
  <c r="C166" i="1"/>
  <c r="C138" i="1"/>
  <c r="C110" i="1"/>
  <c r="C82" i="1"/>
  <c r="B168" i="1" l="1"/>
  <c r="C167" i="1"/>
  <c r="C139" i="1"/>
  <c r="B140" i="1"/>
  <c r="C83" i="1"/>
  <c r="B84" i="1"/>
  <c r="B196" i="1"/>
  <c r="C195" i="1"/>
  <c r="C111" i="1"/>
  <c r="B112" i="1"/>
  <c r="B85" i="1" l="1"/>
  <c r="B169" i="1"/>
  <c r="B141" i="1"/>
  <c r="B197" i="1"/>
  <c r="B113" i="1"/>
  <c r="C140" i="1"/>
  <c r="C168" i="1"/>
  <c r="C112" i="1"/>
  <c r="C84" i="1"/>
  <c r="C196" i="1"/>
  <c r="B86" i="1" l="1"/>
  <c r="B198" i="1"/>
  <c r="C169" i="1"/>
  <c r="C197" i="1"/>
  <c r="B170" i="1"/>
  <c r="B142" i="1"/>
  <c r="C141" i="1"/>
  <c r="C113" i="1"/>
  <c r="B114" i="1"/>
  <c r="C85" i="1"/>
  <c r="B115" i="1" l="1"/>
  <c r="B143" i="1"/>
  <c r="B171" i="1"/>
  <c r="B199" i="1"/>
  <c r="B87" i="1"/>
  <c r="C170" i="1"/>
  <c r="C198" i="1"/>
  <c r="C142" i="1"/>
  <c r="C114" i="1"/>
  <c r="C86" i="1"/>
  <c r="B88" i="1" l="1"/>
  <c r="E45" i="1" s="1" a="1"/>
  <c r="E45" i="1" s="1"/>
  <c r="E16" i="1" s="1"/>
  <c r="B144" i="1"/>
  <c r="B172" i="1"/>
  <c r="B200" i="1"/>
  <c r="C143" i="1"/>
  <c r="C199" i="1"/>
  <c r="C171" i="1"/>
  <c r="B116" i="1"/>
  <c r="C115" i="1"/>
  <c r="C87" i="1"/>
  <c r="J45" i="1" l="1" a="1"/>
  <c r="J45" i="1" s="1"/>
  <c r="J16" i="1" s="1"/>
  <c r="F45" i="1" a="1"/>
  <c r="F45" i="1" s="1"/>
  <c r="F16" i="1" s="1"/>
  <c r="L45" i="1" a="1"/>
  <c r="L45" i="1" s="1"/>
  <c r="L16" i="1" s="1"/>
  <c r="E47" i="1" a="1"/>
  <c r="E47" i="1" s="1"/>
  <c r="E18" i="1" s="1"/>
  <c r="K47" i="1" a="1"/>
  <c r="K47" i="1" s="1"/>
  <c r="K18" i="1" s="1"/>
  <c r="J47" i="1" a="1"/>
  <c r="J47" i="1" s="1"/>
  <c r="J18" i="1" s="1"/>
  <c r="I31" i="1" s="1"/>
  <c r="I47" i="1" a="1"/>
  <c r="I47" i="1" s="1"/>
  <c r="I18" i="1" s="1"/>
  <c r="F47" i="1" a="1"/>
  <c r="F47" i="1" s="1"/>
  <c r="F18" i="1" s="1"/>
  <c r="L47" i="1" a="1"/>
  <c r="L47" i="1" s="1"/>
  <c r="L18" i="1" s="1"/>
  <c r="H47" i="1" a="1"/>
  <c r="H47" i="1" s="1"/>
  <c r="H18" i="1" s="1"/>
  <c r="C144" i="1"/>
  <c r="C172" i="1"/>
  <c r="C200" i="1"/>
  <c r="C116" i="1"/>
  <c r="C88" i="1"/>
  <c r="J55" i="1" s="1" a="1"/>
  <c r="J55" i="1" s="1"/>
  <c r="I27" i="1" s="1"/>
  <c r="H45" i="1" a="1"/>
  <c r="H45" i="1" s="1"/>
  <c r="H16" i="1" s="1"/>
  <c r="K45" i="1" a="1"/>
  <c r="K45" i="1" s="1"/>
  <c r="K16" i="1" s="1"/>
  <c r="G45" i="1" a="1"/>
  <c r="G45" i="1" s="1"/>
  <c r="G16" i="1" s="1"/>
  <c r="K46" i="1" a="1"/>
  <c r="K46" i="1" s="1"/>
  <c r="K17" i="1" s="1"/>
  <c r="J46" i="1" a="1"/>
  <c r="J46" i="1" s="1"/>
  <c r="J17" i="1" s="1"/>
  <c r="E46" i="1" a="1"/>
  <c r="E46" i="1" s="1"/>
  <c r="E17" i="1" s="1"/>
  <c r="L46" i="1" a="1"/>
  <c r="L46" i="1" s="1"/>
  <c r="L17" i="1" s="1"/>
  <c r="G46" i="1" a="1"/>
  <c r="G46" i="1" s="1"/>
  <c r="G17" i="1" s="1"/>
  <c r="I46" i="1" a="1"/>
  <c r="I46" i="1" s="1"/>
  <c r="I17" i="1" s="1"/>
  <c r="H46" i="1" a="1"/>
  <c r="H46" i="1" s="1"/>
  <c r="H17" i="1" s="1"/>
  <c r="F46" i="1" a="1"/>
  <c r="F46" i="1" s="1"/>
  <c r="F17" i="1" s="1"/>
  <c r="E48" i="1" a="1"/>
  <c r="E48" i="1" s="1"/>
  <c r="E19" i="1" s="1"/>
  <c r="L48" i="1" a="1"/>
  <c r="L48" i="1" s="1"/>
  <c r="L19" i="1" s="1"/>
  <c r="K48" i="1" a="1"/>
  <c r="K48" i="1" s="1"/>
  <c r="K19" i="1" s="1"/>
  <c r="H48" i="1" a="1"/>
  <c r="H48" i="1" s="1"/>
  <c r="H19" i="1" s="1"/>
  <c r="J48" i="1" a="1"/>
  <c r="J48" i="1" s="1"/>
  <c r="J19" i="1" s="1"/>
  <c r="F48" i="1" a="1"/>
  <c r="F48" i="1" s="1"/>
  <c r="F19" i="1" s="1"/>
  <c r="G48" i="1" a="1"/>
  <c r="G48" i="1" s="1"/>
  <c r="G19" i="1" s="1"/>
  <c r="G47" i="1" a="1"/>
  <c r="G47" i="1" s="1"/>
  <c r="G18" i="1" s="1"/>
  <c r="G31" i="1" s="1"/>
  <c r="I48" i="1" a="1"/>
  <c r="I48" i="1" s="1"/>
  <c r="I19" i="1" s="1"/>
  <c r="I45" i="1" a="1"/>
  <c r="I45" i="1" s="1"/>
  <c r="I16" i="1" s="1"/>
  <c r="F50" i="1" a="1"/>
  <c r="F50" i="1" s="1"/>
  <c r="F21" i="1" s="1"/>
  <c r="E50" i="1" a="1"/>
  <c r="E50" i="1" s="1"/>
  <c r="E21" i="1" s="1"/>
  <c r="I50" i="1" a="1"/>
  <c r="I50" i="1" s="1"/>
  <c r="I21" i="1" s="1"/>
  <c r="J50" i="1" a="1"/>
  <c r="J50" i="1" s="1"/>
  <c r="J21" i="1" s="1"/>
  <c r="L50" i="1" a="1"/>
  <c r="L50" i="1" s="1"/>
  <c r="L21" i="1" s="1"/>
  <c r="H50" i="1" a="1"/>
  <c r="H50" i="1" s="1"/>
  <c r="H21" i="1" s="1"/>
  <c r="K50" i="1" a="1"/>
  <c r="K50" i="1" s="1"/>
  <c r="K21" i="1" s="1"/>
  <c r="G50" i="1" a="1"/>
  <c r="G50" i="1" s="1"/>
  <c r="G21" i="1" s="1"/>
  <c r="K55" i="1" l="1" a="1"/>
  <c r="K55" i="1" s="1"/>
  <c r="G55" i="1" a="1"/>
  <c r="G55" i="1" s="1"/>
  <c r="G27" i="1" s="1"/>
  <c r="J31" i="1"/>
  <c r="H31" i="1"/>
  <c r="E31" i="1"/>
  <c r="F31" i="1"/>
  <c r="L55" i="1" a="1"/>
  <c r="L55" i="1" s="1"/>
  <c r="J27" i="1" s="1"/>
  <c r="H55" i="1" a="1"/>
  <c r="H55" i="1" s="1"/>
  <c r="I55" i="1" a="1"/>
  <c r="I55" i="1" s="1"/>
  <c r="I44" i="1"/>
  <c r="I15" i="1" s="1"/>
  <c r="I49" i="1"/>
  <c r="I20" i="1" s="1"/>
  <c r="E56" i="1" a="1"/>
  <c r="E56" i="1" s="1"/>
  <c r="J56" i="1" a="1"/>
  <c r="J56" i="1" s="1"/>
  <c r="I28" i="1" s="1"/>
  <c r="K56" i="1" a="1"/>
  <c r="K56" i="1" s="1"/>
  <c r="F56" i="1" a="1"/>
  <c r="F56" i="1" s="1"/>
  <c r="G56" i="1" a="1"/>
  <c r="G56" i="1" s="1"/>
  <c r="G28" i="1" s="1"/>
  <c r="L56" i="1" a="1"/>
  <c r="L56" i="1" s="1"/>
  <c r="H56" i="1" a="1"/>
  <c r="H56" i="1" s="1"/>
  <c r="J44" i="1"/>
  <c r="J15" i="1" s="1"/>
  <c r="J49" i="1"/>
  <c r="J20" i="1" s="1"/>
  <c r="F44" i="1"/>
  <c r="F15" i="1" s="1"/>
  <c r="F49" i="1"/>
  <c r="F20" i="1" s="1"/>
  <c r="G49" i="1"/>
  <c r="G20" i="1" s="1"/>
  <c r="G44" i="1"/>
  <c r="G15" i="1" s="1"/>
  <c r="E60" i="1" a="1"/>
  <c r="E60" i="1" s="1"/>
  <c r="L60" i="1" a="1"/>
  <c r="L60" i="1" s="1"/>
  <c r="J60" i="1" a="1"/>
  <c r="J60" i="1" s="1"/>
  <c r="I33" i="1" s="1"/>
  <c r="F60" i="1" a="1"/>
  <c r="F60" i="1" s="1"/>
  <c r="G60" i="1" a="1"/>
  <c r="G60" i="1" s="1"/>
  <c r="G33" i="1" s="1"/>
  <c r="H60" i="1" a="1"/>
  <c r="H60" i="1" s="1"/>
  <c r="K60" i="1" a="1"/>
  <c r="K60" i="1" s="1"/>
  <c r="I60" i="1" a="1"/>
  <c r="I60" i="1" s="1"/>
  <c r="K44" i="1"/>
  <c r="K15" i="1" s="1"/>
  <c r="K49" i="1"/>
  <c r="K20" i="1" s="1"/>
  <c r="L49" i="1"/>
  <c r="L20" i="1" s="1"/>
  <c r="L44" i="1"/>
  <c r="L15" i="1" s="1"/>
  <c r="K58" i="1" a="1"/>
  <c r="K58" i="1" s="1"/>
  <c r="I58" i="1" a="1"/>
  <c r="I58" i="1" s="1"/>
  <c r="G58" i="1" a="1"/>
  <c r="G58" i="1" s="1"/>
  <c r="G30" i="1" s="1"/>
  <c r="L58" i="1" a="1"/>
  <c r="L58" i="1" s="1"/>
  <c r="F58" i="1" a="1"/>
  <c r="F58" i="1" s="1"/>
  <c r="H58" i="1" a="1"/>
  <c r="H58" i="1" s="1"/>
  <c r="E58" i="1" a="1"/>
  <c r="E58" i="1" s="1"/>
  <c r="J58" i="1" a="1"/>
  <c r="J58" i="1" s="1"/>
  <c r="I30" i="1" s="1"/>
  <c r="E49" i="1"/>
  <c r="E20" i="1" s="1"/>
  <c r="E44" i="1"/>
  <c r="E15" i="1" s="1"/>
  <c r="F55" i="1" a="1"/>
  <c r="F55" i="1" s="1"/>
  <c r="H57" i="1" a="1"/>
  <c r="H57" i="1" s="1"/>
  <c r="J57" i="1" a="1"/>
  <c r="J57" i="1" s="1"/>
  <c r="E57" i="1" a="1"/>
  <c r="E57" i="1" s="1"/>
  <c r="L57" i="1" a="1"/>
  <c r="L57" i="1" s="1"/>
  <c r="I57" i="1" a="1"/>
  <c r="I57" i="1" s="1"/>
  <c r="K57" i="1" a="1"/>
  <c r="K57" i="1" s="1"/>
  <c r="G57" i="1" a="1"/>
  <c r="G57" i="1" s="1"/>
  <c r="G29" i="1" s="1"/>
  <c r="F57" i="1" a="1"/>
  <c r="F57" i="1" s="1"/>
  <c r="I56" i="1" a="1"/>
  <c r="I56" i="1" s="1"/>
  <c r="H44" i="1"/>
  <c r="H15" i="1" s="1"/>
  <c r="H49" i="1"/>
  <c r="H20" i="1" s="1"/>
  <c r="E55" i="1" a="1"/>
  <c r="E55" i="1" s="1"/>
  <c r="H27" i="1" l="1"/>
  <c r="H30" i="1"/>
  <c r="J33" i="1"/>
  <c r="J29" i="1"/>
  <c r="H33" i="1"/>
  <c r="J30" i="1"/>
  <c r="J28" i="1"/>
  <c r="E28" i="1"/>
  <c r="F28" i="1"/>
  <c r="F27" i="1"/>
  <c r="E27" i="1"/>
  <c r="E30" i="1"/>
  <c r="F30" i="1"/>
  <c r="F29" i="1"/>
  <c r="E29" i="1"/>
  <c r="H28" i="1"/>
  <c r="E33" i="1"/>
  <c r="F33" i="1"/>
  <c r="H54" i="1"/>
  <c r="H59" i="1"/>
  <c r="F59" i="1"/>
  <c r="F54" i="1"/>
  <c r="G54" i="1"/>
  <c r="G26" i="1" s="1"/>
  <c r="G59" i="1"/>
  <c r="G32" i="1" s="1"/>
  <c r="K54" i="1"/>
  <c r="K59" i="1"/>
  <c r="I29" i="1"/>
  <c r="J59" i="1"/>
  <c r="I32" i="1" s="1"/>
  <c r="J54" i="1"/>
  <c r="I26" i="1" s="1"/>
  <c r="H29" i="1"/>
  <c r="I59" i="1"/>
  <c r="I54" i="1"/>
  <c r="L54" i="1"/>
  <c r="L59" i="1"/>
  <c r="E54" i="1"/>
  <c r="E59" i="1"/>
  <c r="J26" i="1" l="1"/>
  <c r="H32" i="1"/>
  <c r="J32" i="1"/>
  <c r="H26" i="1"/>
  <c r="E32" i="1"/>
  <c r="F32" i="1"/>
  <c r="F26" i="1"/>
  <c r="E26" i="1"/>
</calcChain>
</file>

<file path=xl/comments1.xml><?xml version="1.0" encoding="utf-8"?>
<comments xmlns="http://schemas.openxmlformats.org/spreadsheetml/2006/main">
  <authors>
    <author>DORSEY</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<sst xmlns="http://schemas.openxmlformats.org/spreadsheetml/2006/main" count="47768" uniqueCount="3235">
  <si>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</si>
  <si>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</si>
  <si>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</si>
  <si>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</si>
  <si>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</si>
  <si>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</si>
  <si>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</si>
  <si>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</si>
  <si>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</si>
  <si>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</si>
  <si>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</si>
  <si>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</si>
  <si>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</si>
  <si>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</si>
  <si>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</si>
  <si>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</si>
  <si>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</si>
  <si>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</si>
  <si>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</si>
  <si>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</si>
  <si>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</si>
  <si>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</si>
  <si>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</si>
  <si>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</si>
  <si>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</si>
  <si>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</si>
  <si>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</si>
  <si>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</si>
  <si>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</si>
  <si>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</si>
  <si>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</si>
  <si>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</si>
  <si>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</si>
  <si>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</si>
  <si>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</si>
  <si>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</si>
  <si>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</si>
  <si>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</si>
  <si>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</si>
  <si>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</si>
  <si>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</si>
  <si>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</si>
  <si>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</si>
  <si>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</si>
  <si>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</si>
  <si>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</si>
  <si>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</si>
  <si>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</si>
  <si>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</si>
  <si>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</si>
  <si>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</si>
  <si>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</si>
  <si>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</si>
  <si>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</si>
  <si>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</si>
  <si>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</si>
  <si>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</si>
  <si>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</si>
  <si>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</si>
  <si>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</si>
  <si>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</si>
  <si>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</si>
  <si>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</si>
  <si>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</si>
  <si>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</si>
  <si>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</si>
  <si>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</si>
  <si>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</si>
  <si>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</si>
  <si>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</si>
  <si>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</si>
  <si>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</si>
  <si>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</si>
  <si>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</si>
  <si>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</si>
  <si>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</si>
  <si>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</si>
  <si>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</si>
  <si>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</si>
  <si>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</si>
  <si>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</si>
  <si>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</si>
  <si>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</si>
  <si>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</si>
  <si>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</si>
  <si>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</si>
  <si>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</si>
  <si>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</si>
  <si>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</si>
  <si>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</si>
  <si>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</si>
  <si>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</si>
  <si>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</si>
  <si>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</si>
  <si>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</si>
  <si>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</si>
  <si>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</si>
  <si>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</si>
  <si>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</si>
  <si>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</si>
  <si>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</si>
  <si>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</si>
  <si>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</si>
  <si>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</si>
  <si>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</si>
  <si>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</si>
  <si>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</si>
  <si>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</si>
  <si>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</si>
  <si>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</si>
  <si>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</si>
  <si>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</si>
  <si>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</si>
  <si>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</si>
  <si>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</si>
  <si>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</si>
  <si>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</si>
  <si>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</si>
  <si>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</si>
  <si>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</si>
  <si>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</si>
  <si>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</si>
  <si>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</si>
  <si>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</si>
  <si>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</si>
  <si>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</si>
  <si>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</si>
  <si>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</si>
  <si>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</si>
  <si>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</si>
  <si>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</si>
  <si>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</si>
  <si>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</si>
  <si>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</si>
  <si>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</si>
  <si>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</si>
  <si>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</si>
  <si>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</si>
  <si>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</si>
  <si>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</si>
  <si>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</si>
  <si>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</si>
  <si>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</si>
  <si>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</si>
  <si>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</si>
  <si>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</si>
  <si>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</si>
  <si>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</si>
  <si>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</si>
  <si>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</si>
  <si>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</si>
  <si>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</si>
  <si>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</si>
  <si>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</si>
  <si>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</si>
  <si>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</si>
  <si>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</si>
  <si>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</si>
  <si>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</si>
  <si>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</si>
  <si>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</si>
  <si>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</si>
  <si>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</si>
  <si>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</si>
  <si>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</si>
  <si>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</si>
  <si>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</si>
  <si>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</si>
  <si>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</si>
  <si>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</si>
  <si>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</si>
  <si>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</si>
  <si>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</si>
  <si>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</si>
  <si>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</si>
  <si>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</si>
  <si>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</si>
  <si>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</si>
  <si>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</si>
  <si>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</si>
  <si>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</si>
  <si>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</si>
  <si>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</si>
  <si>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</si>
  <si>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</si>
  <si>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</si>
  <si>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</si>
  <si>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</si>
  <si>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</si>
  <si>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</si>
  <si>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</si>
  <si>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</si>
  <si>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</si>
  <si>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</si>
  <si>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</si>
  <si>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</si>
  <si>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</si>
  <si>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</si>
  <si>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</si>
  <si>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</si>
  <si>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</si>
  <si>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</si>
  <si>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</si>
  <si>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</si>
  <si>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</si>
  <si>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</si>
  <si>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</si>
  <si>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</si>
  <si>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</si>
  <si>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</si>
  <si>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</si>
  <si>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</si>
  <si>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</si>
  <si>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</si>
  <si>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</si>
  <si>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</si>
  <si>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</si>
  <si>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</si>
  <si>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</si>
  <si>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</si>
  <si>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</si>
  <si>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</si>
  <si>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</si>
  <si>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</si>
  <si>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</si>
  <si>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</si>
  <si>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</si>
  <si>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</si>
  <si>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</si>
  <si>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</si>
  <si>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</si>
  <si>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</si>
  <si>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</si>
  <si>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</si>
  <si>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</si>
  <si>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</si>
  <si>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</si>
  <si>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</si>
  <si>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</si>
  <si>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</si>
  <si>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</si>
  <si>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</si>
  <si>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</si>
  <si>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</si>
  <si>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</si>
  <si>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</si>
  <si>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</si>
  <si>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</si>
  <si>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</si>
  <si>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</si>
  <si>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</si>
  <si>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</si>
  <si>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</si>
  <si>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</si>
  <si>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</si>
  <si>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</si>
  <si>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</si>
  <si>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</si>
  <si>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</si>
  <si>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</si>
  <si>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</si>
  <si>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</si>
  <si>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</si>
  <si>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</si>
  <si>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</si>
  <si>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</si>
  <si>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</si>
  <si>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</si>
  <si>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</si>
  <si>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</si>
  <si>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</si>
  <si>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</si>
  <si>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</si>
  <si>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</si>
  <si>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</si>
  <si>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</si>
  <si>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</si>
  <si>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</si>
  <si>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</si>
  <si>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</si>
  <si>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</si>
  <si>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</si>
  <si>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</si>
  <si>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</si>
  <si>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</si>
  <si>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</si>
  <si>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</si>
  <si>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</si>
  <si>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</si>
  <si>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</si>
  <si>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</si>
  <si>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</si>
  <si>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</si>
  <si>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</si>
  <si>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</si>
  <si>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</si>
  <si>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</si>
  <si>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</si>
  <si>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</si>
  <si>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</si>
  <si>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</si>
  <si>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</si>
  <si>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</si>
  <si>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</si>
  <si>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</si>
  <si>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</si>
  <si>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</si>
  <si>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</si>
  <si>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</si>
  <si>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</si>
  <si>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</si>
  <si>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</si>
  <si>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</si>
  <si>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</si>
  <si>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</si>
  <si>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</si>
  <si>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</si>
  <si>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</si>
  <si>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</si>
  <si>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</si>
  <si>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</si>
  <si>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</si>
  <si>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</si>
  <si>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</si>
  <si>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</si>
  <si>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</si>
  <si>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</si>
  <si>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</si>
  <si>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</si>
  <si>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</si>
  <si>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</si>
  <si>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</si>
  <si>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</si>
  <si>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</si>
  <si>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</si>
  <si>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</si>
  <si>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</si>
  <si>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</si>
  <si>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</si>
  <si>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</si>
  <si>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</si>
  <si>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</si>
  <si>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</si>
  <si>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</si>
  <si>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</si>
  <si>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</si>
  <si>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</si>
  <si>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</si>
  <si>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</si>
  <si>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</si>
  <si>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</si>
  <si>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</si>
  <si>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</si>
  <si>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</si>
  <si>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</si>
  <si>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</si>
  <si>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</si>
  <si>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</si>
  <si>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</si>
  <si>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</si>
  <si>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</si>
  <si>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</si>
  <si>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</si>
  <si>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</si>
  <si>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</si>
  <si>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</si>
  <si>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</si>
  <si>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</si>
  <si>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</si>
  <si>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</si>
  <si>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</si>
  <si>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</si>
  <si>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</si>
  <si>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</si>
  <si>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</si>
  <si>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</si>
  <si>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</si>
  <si>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</si>
  <si>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</si>
  <si>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</si>
  <si>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</si>
  <si>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</si>
  <si>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</si>
  <si>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</si>
  <si>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</si>
  <si>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</si>
  <si>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</si>
  <si>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</si>
  <si>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</si>
  <si>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</si>
  <si>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</si>
  <si>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</si>
  <si>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</si>
  <si>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</si>
  <si>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</si>
  <si>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</si>
  <si>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</si>
  <si>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</si>
  <si>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</si>
  <si>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</si>
  <si>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</si>
  <si>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</si>
  <si>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</si>
  <si>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</si>
  <si>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</si>
  <si>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</si>
  <si>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</si>
  <si>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</si>
  <si>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</si>
  <si>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</si>
  <si>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</si>
  <si>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</si>
  <si>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</si>
  <si>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</si>
  <si>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</si>
  <si>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</si>
  <si>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</si>
  <si>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</si>
  <si>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</si>
  <si>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</si>
  <si>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</si>
  <si>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</si>
  <si>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</si>
  <si>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</si>
  <si>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</si>
  <si>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</si>
  <si>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</si>
  <si>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</si>
  <si>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</si>
  <si>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</si>
  <si>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</si>
  <si>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</si>
  <si>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</si>
  <si>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</si>
  <si>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</si>
  <si>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</si>
  <si>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</si>
  <si>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</si>
  <si>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</si>
  <si>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</si>
  <si>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</si>
  <si>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</si>
  <si>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</si>
  <si>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</si>
  <si>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</si>
  <si>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</si>
  <si>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</si>
  <si>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</si>
  <si>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</si>
  <si>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</si>
  <si>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</si>
  <si>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</si>
  <si>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</si>
  <si>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</si>
  <si>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</si>
  <si>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</si>
  <si>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</si>
  <si>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</si>
  <si>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</si>
  <si>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</si>
  <si>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</si>
  <si>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</si>
  <si>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</si>
  <si>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</si>
  <si>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</si>
  <si>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</si>
  <si>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</si>
  <si>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</si>
  <si>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</si>
  <si>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</si>
  <si>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</si>
  <si>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</si>
  <si>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</si>
  <si>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</si>
  <si>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</si>
  <si>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</si>
  <si>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</si>
  <si>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</si>
  <si>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</si>
  <si>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</si>
  <si>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</si>
  <si>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</si>
  <si>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</si>
  <si>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</si>
  <si>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</si>
  <si>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</si>
  <si>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</si>
  <si>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</si>
  <si>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</si>
  <si>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</si>
  <si>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</si>
  <si>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</si>
  <si>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</si>
  <si>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</si>
  <si>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</si>
  <si>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</si>
  <si>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</si>
  <si>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</si>
  <si>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</si>
  <si>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</si>
  <si>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</si>
  <si>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</si>
  <si>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</si>
  <si>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</si>
  <si>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</si>
  <si>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</si>
  <si>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</si>
  <si>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</si>
  <si>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</si>
  <si>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</si>
  <si>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</si>
  <si>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</si>
  <si>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</si>
  <si>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</si>
  <si>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</si>
  <si>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</si>
  <si>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</si>
  <si>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</si>
  <si>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</si>
  <si>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</si>
  <si>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</si>
  <si>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</si>
  <si>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</si>
  <si>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</si>
  <si>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</si>
  <si>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</si>
  <si>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</si>
  <si>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</si>
  <si>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</si>
  <si>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</si>
  <si>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</si>
  <si>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</si>
  <si>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</si>
  <si>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</si>
  <si>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</si>
  <si>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</si>
  <si>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</si>
  <si>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</si>
  <si>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</si>
  <si>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</si>
  <si>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</si>
  <si>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</si>
  <si>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</si>
  <si>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</si>
  <si>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</si>
  <si>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</si>
  <si>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</si>
  <si>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</si>
  <si>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</si>
  <si>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</si>
  <si>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</si>
  <si>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</si>
  <si>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</si>
  <si>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</si>
  <si>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</si>
  <si>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</si>
  <si>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</si>
  <si>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</si>
  <si>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</si>
  <si>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</si>
  <si>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</si>
  <si>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</si>
  <si>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</si>
  <si>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</si>
  <si>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</si>
  <si>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</si>
  <si>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</si>
  <si>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</si>
  <si>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</si>
  <si>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</si>
  <si>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</si>
  <si>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</si>
  <si>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</si>
  <si>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</si>
  <si>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</si>
  <si>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</si>
  <si>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</si>
  <si>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</si>
  <si>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</si>
  <si>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</si>
  <si>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</si>
  <si>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</si>
  <si>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</si>
  <si>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</si>
  <si>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</si>
  <si>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</si>
  <si>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</si>
  <si>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</si>
  <si>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</si>
  <si>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</si>
  <si>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</si>
  <si>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</si>
  <si>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</si>
  <si>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</si>
  <si>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</si>
  <si>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</si>
  <si>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</si>
  <si>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</si>
  <si>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</si>
  <si>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</si>
  <si>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</si>
  <si>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</si>
  <si>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</si>
  <si>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</si>
  <si>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</si>
  <si>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</si>
  <si>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</si>
  <si>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</si>
  <si>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</si>
  <si>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</si>
  <si>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</si>
  <si>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</si>
  <si>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</si>
  <si>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</si>
  <si>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</si>
  <si>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</si>
  <si>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</si>
  <si>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</si>
  <si>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</si>
  <si>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</si>
  <si>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</si>
  <si>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</si>
  <si>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</si>
  <si>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</si>
  <si>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</si>
  <si>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</si>
  <si>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</si>
  <si>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</si>
  <si>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</si>
  <si>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</si>
  <si>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</si>
  <si>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</si>
  <si>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</si>
  <si>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</si>
  <si>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</si>
  <si>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</si>
  <si>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</si>
  <si>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</si>
  <si>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</si>
  <si>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</si>
  <si>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</si>
  <si>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</si>
  <si>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</si>
  <si>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</si>
  <si>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</si>
  <si>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</si>
  <si>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</si>
  <si>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</si>
  <si>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</si>
  <si>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</si>
  <si>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</si>
  <si>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</si>
  <si>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</si>
  <si>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</si>
  <si>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</si>
  <si>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</si>
  <si>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</si>
  <si>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</si>
  <si>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</si>
  <si>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</si>
  <si>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</si>
  <si>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</si>
  <si>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</si>
  <si>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</si>
  <si>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</si>
  <si>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</si>
  <si>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</si>
  <si>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</si>
  <si>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</si>
  <si>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</si>
  <si>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</si>
  <si>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</si>
  <si>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</si>
  <si>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</si>
  <si>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</si>
  <si>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</si>
  <si>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</si>
  <si>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</si>
  <si>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</si>
  <si>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</si>
  <si>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</si>
  <si>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</si>
  <si>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</si>
  <si>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</si>
  <si>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</si>
  <si>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</si>
  <si>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</si>
  <si>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</si>
  <si>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</si>
  <si>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</si>
  <si>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</si>
  <si>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</si>
  <si>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</si>
  <si>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</si>
  <si>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</si>
  <si>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</si>
  <si>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</si>
  <si>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</si>
  <si>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</si>
  <si>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</si>
  <si>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</si>
  <si>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</si>
  <si>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</si>
  <si>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</si>
  <si>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</si>
  <si>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</si>
  <si>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</si>
  <si>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</si>
  <si>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</si>
  <si>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</si>
  <si>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</si>
  <si>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</si>
  <si>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</si>
  <si>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</si>
  <si>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</si>
  <si>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</si>
  <si>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</si>
  <si>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</si>
  <si>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</si>
  <si>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</si>
  <si>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</si>
  <si>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</si>
  <si>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</si>
  <si>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</si>
  <si>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</si>
  <si>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</si>
  <si>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</si>
  <si>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</si>
  <si>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</si>
  <si>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</si>
  <si>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</si>
  <si>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</si>
  <si>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</si>
  <si>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</si>
  <si>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</si>
  <si>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</si>
  <si>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</si>
  <si>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</si>
  <si>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</si>
  <si>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</si>
  <si>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</si>
  <si>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</si>
  <si>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</si>
  <si>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</si>
  <si>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</si>
  <si>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</si>
  <si>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</si>
  <si>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</si>
  <si>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</si>
  <si>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</si>
  <si>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</si>
  <si>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</si>
  <si>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</si>
  <si>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</si>
  <si>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</si>
  <si>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</si>
  <si>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</si>
  <si>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</si>
  <si>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</si>
  <si>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</si>
  <si>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</si>
  <si>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</si>
  <si>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</si>
  <si>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</si>
  <si>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</si>
  <si>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</si>
  <si>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</si>
  <si>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</si>
  <si>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</si>
  <si>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</si>
  <si>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</si>
  <si>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</si>
  <si>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</si>
  <si>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</si>
  <si>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</si>
  <si>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</si>
  <si>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</si>
  <si>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</si>
  <si>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</si>
  <si>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</si>
  <si>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</si>
  <si>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</si>
  <si>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</si>
  <si>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</si>
  <si>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</si>
  <si>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</si>
  <si>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</si>
  <si>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</si>
  <si>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</si>
  <si>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</si>
  <si>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</si>
  <si>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</si>
  <si>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</si>
  <si>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</si>
  <si>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</si>
  <si>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</si>
  <si>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</si>
  <si>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</si>
  <si>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</si>
  <si>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</si>
  <si>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</si>
  <si>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</si>
  <si>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</si>
  <si>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</si>
  <si>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</si>
  <si>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</si>
  <si>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</si>
  <si>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</si>
  <si>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</si>
  <si>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</si>
  <si>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</si>
  <si>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</si>
  <si>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</si>
  <si>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</si>
  <si>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</si>
  <si>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</si>
  <si>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</si>
  <si>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</si>
  <si>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</si>
  <si>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</si>
  <si>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</si>
  <si>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</si>
  <si>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</si>
  <si>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</si>
  <si>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</si>
  <si>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</si>
  <si>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</si>
  <si>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</si>
  <si>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</si>
  <si>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</si>
  <si>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</si>
  <si>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</si>
  <si>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</si>
  <si>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</si>
  <si>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</si>
  <si>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</si>
  <si>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</si>
  <si>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</si>
  <si>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</si>
  <si>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</si>
  <si>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</si>
  <si>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</si>
  <si>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</si>
  <si>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</si>
  <si>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</si>
  <si>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</si>
  <si>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</si>
  <si>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</si>
  <si>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</si>
  <si>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</si>
  <si>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</si>
  <si>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</si>
  <si>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</si>
  <si>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</si>
  <si>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</si>
  <si>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</si>
  <si>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</si>
  <si>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</si>
  <si>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</si>
  <si>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</si>
  <si>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</si>
  <si>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</si>
  <si>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</si>
  <si>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</si>
  <si>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</si>
  <si>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</si>
  <si>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</si>
  <si>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</si>
  <si>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</si>
  <si>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</si>
  <si>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</si>
  <si>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</si>
  <si>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</si>
  <si>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</si>
  <si>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</si>
  <si>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</si>
  <si>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</si>
  <si>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</si>
  <si>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</si>
  <si>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</si>
  <si>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</si>
  <si>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</si>
  <si>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</si>
  <si>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</si>
  <si>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</si>
  <si>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</si>
  <si>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</si>
  <si>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</si>
  <si>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</si>
  <si>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</si>
  <si>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</si>
  <si>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</si>
  <si>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</si>
  <si>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</si>
  <si>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</si>
  <si>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</si>
  <si>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</si>
  <si>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</si>
  <si>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</si>
  <si>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</si>
  <si>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</si>
  <si>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</si>
  <si>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</si>
  <si>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</si>
  <si>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</si>
  <si>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</si>
  <si>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</si>
  <si>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</si>
  <si>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</si>
  <si>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</si>
  <si>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</si>
  <si>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</si>
  <si>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</si>
  <si>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</si>
  <si>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</si>
  <si>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</si>
  <si>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</si>
  <si>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</si>
  <si>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</si>
  <si>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</si>
  <si>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</si>
  <si>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</si>
  <si>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</si>
  <si>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</si>
  <si>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</si>
  <si>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</si>
  <si>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</si>
  <si>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</si>
  <si>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</si>
  <si>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</si>
  <si>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</si>
  <si>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</si>
  <si>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</si>
  <si>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</si>
  <si>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</si>
  <si>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</si>
  <si>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</si>
  <si>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</si>
  <si>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</si>
  <si>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</si>
  <si>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</si>
  <si>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</si>
  <si>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</si>
  <si>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</si>
  <si>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</si>
  <si>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</si>
  <si>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</si>
  <si>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</si>
  <si>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</si>
  <si>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</si>
  <si>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</si>
  <si>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</si>
  <si>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</si>
  <si>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</si>
  <si>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</si>
  <si>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</si>
  <si>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</si>
  <si>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</si>
  <si>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</si>
  <si>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</si>
  <si>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</si>
  <si>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</si>
  <si>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</si>
  <si>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</si>
  <si>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</si>
  <si>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</si>
  <si>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</si>
  <si>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</si>
  <si>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</si>
  <si>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</si>
  <si>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</si>
  <si>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</si>
  <si>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</si>
  <si>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</si>
  <si>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</si>
  <si>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</si>
  <si>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</si>
  <si>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</si>
  <si>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</si>
  <si>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</si>
  <si>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</si>
  <si>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</si>
  <si>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</si>
  <si>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</si>
  <si>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</si>
  <si>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</si>
  <si>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</si>
  <si>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</si>
  <si>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</si>
  <si>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</si>
  <si>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</si>
  <si>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</si>
  <si>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</si>
  <si>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</si>
  <si>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</si>
  <si>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</si>
  <si>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</si>
  <si>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</si>
  <si>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</si>
  <si>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</si>
  <si>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</si>
  <si>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</si>
  <si>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</si>
  <si>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</si>
  <si>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</si>
  <si>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</si>
  <si>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</si>
  <si>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</si>
  <si>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</si>
  <si>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</si>
  <si>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</si>
  <si>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</si>
  <si>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</si>
  <si>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</si>
  <si>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</si>
  <si>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</si>
  <si>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</si>
  <si>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</si>
  <si>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</si>
  <si>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</si>
  <si>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</si>
  <si>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</si>
  <si>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</si>
  <si>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</si>
  <si>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</si>
  <si>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</si>
  <si>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</si>
  <si>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</si>
  <si>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</si>
  <si>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</si>
  <si>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</si>
  <si>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</si>
  <si>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</si>
  <si>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</si>
  <si>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</si>
  <si>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</si>
  <si>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</si>
  <si>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</si>
  <si>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</si>
  <si>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</si>
  <si>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</si>
  <si>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</si>
  <si>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</si>
  <si>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</si>
  <si>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</si>
  <si>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</si>
  <si>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</si>
  <si>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</si>
  <si>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</si>
  <si>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</si>
  <si>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</si>
  <si>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</si>
  <si>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</si>
  <si>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</si>
  <si>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</si>
  <si>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</si>
  <si>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</si>
  <si>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</si>
  <si>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</si>
  <si>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</si>
  <si>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</si>
  <si>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</si>
  <si>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</si>
  <si>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</si>
  <si>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</si>
  <si>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</si>
  <si>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</si>
  <si>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</si>
  <si>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</si>
  <si>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</si>
  <si>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</si>
  <si>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</si>
  <si>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</si>
  <si>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</si>
  <si>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</si>
  <si>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</si>
  <si>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</si>
  <si>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</si>
  <si>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</si>
  <si>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</si>
  <si>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</si>
  <si>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</si>
  <si>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</si>
  <si>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</si>
  <si>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</si>
  <si>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</si>
  <si>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</si>
  <si>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</si>
  <si>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</si>
  <si>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</si>
  <si>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</si>
  <si>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</si>
  <si>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</si>
  <si>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</si>
  <si>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</si>
  <si>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</si>
  <si>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</si>
  <si>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</si>
  <si>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</si>
  <si>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</si>
  <si>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</si>
  <si>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</si>
  <si>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</si>
  <si>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</si>
  <si>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</si>
  <si>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</si>
  <si>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</si>
  <si>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</si>
  <si>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</si>
  <si>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</si>
  <si>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</si>
  <si>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</si>
  <si>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</si>
  <si>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</si>
  <si>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</si>
  <si>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</si>
  <si>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</si>
  <si>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</si>
  <si>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</si>
  <si>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</si>
  <si>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</si>
  <si>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</si>
  <si>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</si>
  <si>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</si>
  <si>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</si>
  <si>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</si>
  <si>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</si>
  <si>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</si>
  <si>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</si>
  <si>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</si>
  <si>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</si>
  <si>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</si>
  <si>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</si>
  <si>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</si>
  <si>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</si>
  <si>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</si>
  <si>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</si>
  <si>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</si>
  <si>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</si>
  <si>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</si>
  <si>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</si>
  <si>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</si>
  <si>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</si>
  <si>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</si>
  <si>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</si>
  <si>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</si>
  <si>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</si>
  <si>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</si>
  <si>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</si>
  <si>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</si>
  <si>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</si>
  <si>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</si>
  <si>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</si>
  <si>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</si>
  <si>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</si>
  <si>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</si>
  <si>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</si>
  <si>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</si>
  <si>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</si>
  <si>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</si>
  <si>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</si>
  <si>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</si>
  <si>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</si>
  <si>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</si>
  <si>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</si>
  <si>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</si>
  <si>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</si>
  <si>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</si>
  <si>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</si>
  <si>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</si>
  <si>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</si>
  <si>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</si>
  <si>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</si>
  <si>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</si>
  <si>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</si>
  <si>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</si>
  <si>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</si>
  <si>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</si>
  <si>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</si>
  <si>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</si>
  <si>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</si>
  <si>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</si>
  <si>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</si>
  <si>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</si>
  <si>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</si>
  <si>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</si>
  <si>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</si>
  <si>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</si>
  <si>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</si>
  <si>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</si>
  <si>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</si>
  <si>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</si>
  <si>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</si>
  <si>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</si>
  <si>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</si>
  <si>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</si>
  <si>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</si>
  <si>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</si>
  <si>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</si>
  <si>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</si>
  <si>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</si>
  <si>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</si>
  <si>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</si>
  <si>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</si>
  <si>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</si>
  <si>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</si>
  <si>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</si>
  <si>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</si>
  <si>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</si>
  <si>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</si>
  <si>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</si>
  <si>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</si>
  <si>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</si>
  <si>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</si>
  <si>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</si>
  <si>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</si>
  <si>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</si>
  <si>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</si>
  <si>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</si>
  <si>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</si>
  <si>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</si>
  <si>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</si>
  <si>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</si>
  <si>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</si>
  <si>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</si>
  <si>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</si>
  <si>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</si>
  <si>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</si>
  <si>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</si>
  <si>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</si>
  <si>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</si>
  <si>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</si>
  <si>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</si>
  <si>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</si>
  <si>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</si>
  <si>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</si>
  <si>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</si>
  <si>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</si>
  <si>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</si>
  <si>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</si>
  <si>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</si>
  <si>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</si>
  <si>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</si>
  <si>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</si>
  <si>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</si>
  <si>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</si>
  <si>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</si>
  <si>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</si>
  <si>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</si>
  <si>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</si>
  <si>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</si>
  <si>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</si>
  <si>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</si>
  <si>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</si>
  <si>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</si>
  <si>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</si>
  <si>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</si>
  <si>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</si>
  <si>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</si>
  <si>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</si>
  <si>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</si>
  <si>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</si>
  <si>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</si>
  <si>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</si>
  <si>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</si>
  <si>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</si>
  <si>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</si>
  <si>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</si>
  <si>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</si>
  <si>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</si>
  <si>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</si>
  <si>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</si>
  <si>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</si>
  <si>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</si>
  <si>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</si>
  <si>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</si>
  <si>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</si>
  <si>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</si>
  <si>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</si>
  <si>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</si>
  <si>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</si>
  <si>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</si>
  <si>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</si>
  <si>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</si>
  <si>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</si>
  <si>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</si>
  <si>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</si>
  <si>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</si>
  <si>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</si>
  <si>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</si>
  <si>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</si>
  <si>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</si>
  <si>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</si>
  <si>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</si>
  <si>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</si>
  <si>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</si>
  <si>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</si>
  <si>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</si>
  <si>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</si>
  <si>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</si>
  <si>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</si>
  <si>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</si>
  <si>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</si>
  <si>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</si>
  <si>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</si>
  <si>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</si>
  <si>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</si>
  <si>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</si>
  <si>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</si>
  <si>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</si>
  <si>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</si>
  <si>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</si>
  <si>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</si>
  <si>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</si>
  <si>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</si>
  <si>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</si>
  <si>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</si>
  <si>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</si>
  <si>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</si>
  <si>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</si>
  <si>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</si>
  <si>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</si>
  <si>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</si>
  <si>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</si>
  <si>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</si>
  <si>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</si>
  <si>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</si>
  <si>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</si>
  <si>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</si>
  <si>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</si>
  <si>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</si>
  <si>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</si>
  <si>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</si>
  <si>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</si>
  <si>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</si>
  <si>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</si>
  <si>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</si>
  <si>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</si>
  <si>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</si>
  <si>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</si>
  <si>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</si>
  <si>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</si>
  <si>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</si>
  <si>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</si>
  <si>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</si>
  <si>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</si>
  <si>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</si>
  <si>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</si>
  <si>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</si>
  <si>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</si>
  <si>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</si>
  <si>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</si>
  <si>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</si>
  <si>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</si>
  <si>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</si>
  <si>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</si>
  <si>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</si>
  <si>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</si>
  <si>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</si>
  <si>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</si>
  <si>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</si>
  <si>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</si>
  <si>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</si>
  <si>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</si>
  <si>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</si>
  <si>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</si>
  <si>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</si>
  <si>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</si>
  <si>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</si>
  <si>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</si>
  <si>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</si>
  <si>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</si>
  <si>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</si>
  <si>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</si>
  <si>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</si>
  <si>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</si>
  <si>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</si>
  <si>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</si>
  <si>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</si>
  <si>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</si>
  <si>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</si>
  <si>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</si>
  <si>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</si>
  <si>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</si>
  <si>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</si>
  <si>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</si>
  <si>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</si>
  <si>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</si>
  <si>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</si>
  <si>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</si>
  <si>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</si>
  <si>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</si>
  <si>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</si>
  <si>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</si>
  <si>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</si>
  <si>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</si>
  <si>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</si>
  <si>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</si>
  <si>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</si>
  <si>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</si>
  <si>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</si>
  <si>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</si>
  <si>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</si>
  <si>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</si>
  <si>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</si>
  <si>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</si>
  <si>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</si>
  <si>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</si>
  <si>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</si>
  <si>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</si>
  <si>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</si>
  <si>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</si>
  <si>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</si>
  <si>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</si>
  <si>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</si>
  <si>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</si>
  <si>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</si>
  <si>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</si>
  <si>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</si>
  <si>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</si>
  <si>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</si>
  <si>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</si>
  <si>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</si>
  <si>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</si>
  <si>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</si>
  <si>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</si>
  <si>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</si>
  <si>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</si>
  <si>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</si>
  <si>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</si>
  <si>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</si>
  <si>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</si>
  <si>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</si>
  <si>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</si>
  <si>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</si>
  <si>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</si>
  <si>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</si>
  <si>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</si>
  <si>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</si>
  <si>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</si>
  <si>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</si>
  <si>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</si>
  <si>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</si>
  <si>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</si>
  <si>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</si>
  <si>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</si>
  <si>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</si>
  <si>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</si>
  <si>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</si>
  <si>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</si>
  <si>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</si>
  <si>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</si>
  <si>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</si>
  <si>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</si>
  <si>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</si>
  <si>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</si>
  <si>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</si>
  <si>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</si>
  <si>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</si>
  <si>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</si>
  <si>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</si>
  <si>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</si>
  <si>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</si>
  <si>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</si>
  <si>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</si>
  <si>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</si>
  <si>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</si>
  <si>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</si>
  <si>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</si>
  <si>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</si>
  <si>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</si>
  <si>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</si>
  <si>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</si>
  <si>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</si>
  <si>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</si>
  <si>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</si>
  <si>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</si>
  <si>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</si>
  <si>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</si>
  <si>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</si>
  <si>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</si>
  <si>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</si>
  <si>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</si>
  <si>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</si>
  <si>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</si>
  <si>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</si>
  <si>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</si>
  <si>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</si>
  <si>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</si>
  <si>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</si>
  <si>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</si>
  <si>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</si>
  <si>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</si>
  <si>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</si>
  <si>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</si>
  <si>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</si>
  <si>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</si>
  <si>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</si>
  <si>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</si>
  <si>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</si>
  <si>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</si>
  <si>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</si>
  <si>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</si>
  <si>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</si>
  <si>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</si>
  <si>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</si>
  <si>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</si>
  <si>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</si>
  <si>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</si>
  <si>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</si>
  <si>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</si>
  <si>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</si>
  <si>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</si>
  <si>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</si>
  <si>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</si>
  <si>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</si>
  <si>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</si>
  <si>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</si>
  <si>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</si>
  <si>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</si>
  <si>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</si>
  <si>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</si>
  <si>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</si>
  <si>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</si>
  <si>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</si>
  <si>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</si>
  <si>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</si>
  <si>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</si>
  <si>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</si>
  <si>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</si>
  <si>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</si>
  <si>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</si>
  <si>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</si>
  <si>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</si>
  <si>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</si>
  <si>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</si>
  <si>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</si>
  <si>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</si>
  <si>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</si>
  <si>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</si>
  <si>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</si>
  <si>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</si>
  <si>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</si>
  <si>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</si>
  <si>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</si>
  <si>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</si>
  <si>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</si>
  <si>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</si>
  <si>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</si>
  <si>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</si>
  <si>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</si>
  <si>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</si>
  <si>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</si>
  <si>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</si>
  <si>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</si>
  <si>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</si>
  <si>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</si>
  <si>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</si>
  <si>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</si>
  <si>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</si>
  <si>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</si>
  <si>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</si>
  <si>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</si>
  <si>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</si>
  <si>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</si>
  <si>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</si>
  <si>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</si>
  <si>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</si>
  <si>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</si>
  <si>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</si>
  <si>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</si>
  <si>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</si>
  <si>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</si>
  <si>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</si>
  <si>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</si>
  <si>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</si>
  <si>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</si>
  <si>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</si>
  <si>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</si>
  <si>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</si>
  <si>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</si>
  <si>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</si>
  <si>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</si>
  <si>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</si>
  <si>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</si>
  <si>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</si>
  <si>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</si>
  <si>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</si>
  <si>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</si>
  <si>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</si>
  <si>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</si>
  <si>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</si>
  <si>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</si>
  <si>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</si>
  <si>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</si>
  <si>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</si>
  <si>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</si>
  <si>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</si>
  <si>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</si>
  <si>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</si>
  <si>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</si>
  <si>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</si>
  <si>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</si>
  <si>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</si>
  <si>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</si>
  <si>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</si>
  <si>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</si>
  <si>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</si>
  <si>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</si>
  <si>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</si>
  <si>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</si>
  <si>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</si>
  <si>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</si>
  <si>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</si>
  <si>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</si>
  <si>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</si>
  <si>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</si>
  <si>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</si>
  <si>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</si>
  <si>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</si>
  <si>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</si>
  <si>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</si>
  <si>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</si>
  <si>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</si>
  <si>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</si>
  <si>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</si>
  <si>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</si>
  <si>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</si>
  <si>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</si>
  <si>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</si>
  <si>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</si>
  <si>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</si>
  <si>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</si>
  <si>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</si>
  <si>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</si>
  <si>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</si>
  <si>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</si>
  <si>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</si>
  <si>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</si>
  <si>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</si>
  <si>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</si>
  <si>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</si>
  <si>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</si>
  <si>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</si>
  <si>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</si>
  <si>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</si>
  <si>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</si>
  <si>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</si>
  <si>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</si>
  <si>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</si>
  <si>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</si>
  <si>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</si>
  <si>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</si>
  <si>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</si>
  <si>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</si>
  <si>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</si>
  <si>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</si>
  <si>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</si>
  <si>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</si>
  <si>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</si>
  <si>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</si>
  <si>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</si>
  <si>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</si>
  <si>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</si>
  <si>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</si>
  <si>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</si>
  <si>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</si>
  <si>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</si>
  <si>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</si>
  <si>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</si>
  <si>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</si>
  <si>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</si>
  <si>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</si>
  <si>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</si>
  <si>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</si>
  <si>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</si>
  <si>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</si>
  <si>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</si>
  <si>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</si>
  <si>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</si>
  <si>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</si>
  <si>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</si>
  <si>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</si>
  <si>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</si>
  <si>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</si>
  <si>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</si>
  <si>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</si>
  <si>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</si>
  <si>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</si>
  <si>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</si>
  <si>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</si>
  <si>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</si>
  <si>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</si>
  <si>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</si>
  <si>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</si>
  <si>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</si>
  <si>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</si>
  <si>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</si>
  <si>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</si>
  <si>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</si>
  <si>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</si>
  <si>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</si>
  <si>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</si>
  <si>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</si>
  <si>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</si>
  <si>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</si>
  <si>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</si>
  <si>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</si>
  <si>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</si>
  <si>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</si>
  <si>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</si>
  <si>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</si>
  <si>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</si>
  <si>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</si>
  <si>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</si>
  <si>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</si>
  <si>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</si>
  <si>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</si>
  <si>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</si>
  <si>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</si>
  <si>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</si>
  <si>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</si>
  <si>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</si>
  <si>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</si>
  <si>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</si>
  <si>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</si>
  <si>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</si>
  <si>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</si>
  <si>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</si>
  <si>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</si>
  <si>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</si>
  <si>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</si>
  <si>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</si>
  <si>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</si>
  <si>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</si>
  <si>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</si>
  <si>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</si>
  <si>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</si>
  <si>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</si>
  <si>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</si>
  <si>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</si>
  <si>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</si>
  <si>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</si>
  <si>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</si>
  <si>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</si>
  <si>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</si>
  <si>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</si>
  <si>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</si>
  <si>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</si>
  <si>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</si>
  <si>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</si>
  <si>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</si>
  <si>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</si>
  <si>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</si>
  <si>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</si>
  <si>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</si>
  <si>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</si>
  <si>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</si>
  <si>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</si>
  <si>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</si>
  <si>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</si>
  <si>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</si>
  <si>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</si>
  <si>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</si>
  <si>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</si>
  <si>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</si>
  <si>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</si>
  <si>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</si>
  <si>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</si>
  <si>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</si>
  <si>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</si>
  <si>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</si>
  <si>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</si>
  <si>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</si>
  <si>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</si>
  <si>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</si>
  <si>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</si>
  <si>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</si>
  <si>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</si>
  <si>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</si>
  <si>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</si>
  <si>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</si>
  <si>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</si>
  <si>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</si>
  <si>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</si>
  <si>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</si>
  <si>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</si>
  <si>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</si>
  <si>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</si>
  <si>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</si>
  <si>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</si>
  <si>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</si>
  <si>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</si>
  <si>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</si>
  <si>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</si>
  <si>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</si>
  <si>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</si>
  <si>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</si>
  <si>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</si>
  <si>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</si>
  <si>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</si>
  <si>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</si>
  <si>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</si>
  <si>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</si>
  <si>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</si>
  <si>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</si>
  <si>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</si>
  <si>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</si>
  <si>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</si>
  <si>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</si>
  <si>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</si>
  <si>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</si>
  <si>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</si>
  <si>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</si>
  <si>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</si>
  <si>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</si>
  <si>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</si>
  <si>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</si>
  <si>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</si>
  <si>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</si>
  <si>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</si>
  <si>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</si>
  <si>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</si>
  <si>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</si>
  <si>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</si>
  <si>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</si>
  <si>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</si>
  <si>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</si>
  <si>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</si>
  <si>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</si>
  <si>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</si>
  <si>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</si>
  <si>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</si>
  <si>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</si>
  <si>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</si>
  <si>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</si>
  <si>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</si>
  <si>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</si>
  <si>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</si>
  <si>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</si>
  <si>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</si>
  <si>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</si>
  <si>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</si>
  <si>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</si>
  <si>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</si>
  <si>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</si>
  <si>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</si>
  <si>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</si>
  <si>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</si>
  <si>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</si>
  <si>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</si>
  <si>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</si>
  <si>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</si>
  <si>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</si>
  <si>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</si>
  <si>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</si>
  <si>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</si>
  <si>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</si>
  <si>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</si>
  <si>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</si>
  <si>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</si>
  <si>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</si>
  <si>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</si>
  <si>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</si>
  <si>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</si>
  <si>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</si>
  <si>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</si>
  <si>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</si>
  <si>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</si>
  <si>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</si>
  <si>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</si>
  <si>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</si>
  <si>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</si>
  <si>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</si>
  <si>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</si>
  <si>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</si>
  <si>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</si>
  <si>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</si>
  <si>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</si>
  <si>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</si>
  <si>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</si>
  <si>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</si>
  <si>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</si>
  <si>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</si>
  <si>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</si>
  <si>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</si>
  <si>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</si>
  <si>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</si>
  <si>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</si>
  <si>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</si>
  <si>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</si>
  <si>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</si>
  <si>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</si>
  <si>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</si>
  <si>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</si>
  <si>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</si>
  <si>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</si>
  <si>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</si>
  <si>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</si>
  <si>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</si>
  <si>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</si>
  <si>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</si>
  <si>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</si>
  <si>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</si>
  <si>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</si>
  <si>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</si>
  <si>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</si>
  <si>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</si>
  <si>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</si>
  <si>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</si>
  <si>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</si>
  <si>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</si>
  <si>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</si>
  <si>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</si>
  <si>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</si>
  <si>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</si>
  <si>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</si>
  <si>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</si>
  <si>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</si>
  <si>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</si>
  <si>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</si>
  <si>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</si>
  <si>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</si>
  <si>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</si>
  <si>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</si>
  <si>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</si>
  <si>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</si>
  <si>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</si>
  <si>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</si>
  <si>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</si>
  <si>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</si>
  <si>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</si>
  <si>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</si>
  <si>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</si>
  <si>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</si>
  <si>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</si>
  <si>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</si>
  <si>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</si>
  <si>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</si>
  <si>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</si>
  <si>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</si>
  <si>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</si>
  <si>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</si>
  <si>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</si>
  <si>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</si>
  <si>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</si>
  <si>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</si>
  <si>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</si>
  <si>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</si>
  <si>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</si>
  <si>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</si>
  <si>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</si>
  <si>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</si>
  <si>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</si>
  <si>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</si>
  <si>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</si>
  <si>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</si>
  <si>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</si>
  <si>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</si>
  <si>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</si>
  <si>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</si>
  <si>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</si>
  <si>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</si>
  <si>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</si>
  <si>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</si>
  <si>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</si>
  <si>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</si>
  <si>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</si>
  <si>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</si>
  <si>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</si>
  <si>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</si>
  <si>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</si>
  <si>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</si>
  <si>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</si>
  <si>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</si>
  <si>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</si>
  <si>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</si>
  <si>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</si>
  <si>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</si>
  <si>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</si>
  <si>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</si>
  <si>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</si>
  <si>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</si>
  <si>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</si>
  <si>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</si>
  <si>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</si>
  <si>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</si>
  <si>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</si>
  <si>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</si>
  <si>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</si>
  <si>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</si>
  <si>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</si>
  <si>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</si>
  <si>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</si>
  <si>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</si>
  <si>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</si>
  <si>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</si>
  <si>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</si>
  <si>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</si>
  <si>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</si>
  <si>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</si>
  <si>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</si>
  <si>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</si>
  <si>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</si>
  <si>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</si>
  <si>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</si>
  <si>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</si>
  <si>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</si>
  <si>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</si>
  <si>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</si>
  <si>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</si>
  <si>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</si>
  <si>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</si>
  <si>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</si>
  <si>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</si>
  <si>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</si>
  <si>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</si>
  <si>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</si>
  <si>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</si>
  <si>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</si>
  <si>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</si>
  <si>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</si>
  <si>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</si>
  <si>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</si>
  <si>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</si>
  <si>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</si>
  <si>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</si>
  <si>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</si>
  <si>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</si>
  <si>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</si>
  <si>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</si>
  <si>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</si>
  <si>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</si>
  <si>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</si>
  <si>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</si>
  <si>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</si>
  <si>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</si>
  <si>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</si>
  <si>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</si>
  <si>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</si>
  <si>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</si>
  <si>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</si>
  <si>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</si>
  <si>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</si>
  <si>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</si>
  <si>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</si>
  <si>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</si>
  <si>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</si>
  <si>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</si>
  <si>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</si>
  <si>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</si>
  <si>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</si>
  <si>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</si>
  <si>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</si>
  <si>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</si>
  <si>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</si>
  <si>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</si>
  <si>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</si>
  <si>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</si>
  <si>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</si>
  <si>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</si>
  <si>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</si>
  <si>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</si>
  <si>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</si>
  <si>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</si>
  <si>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</si>
  <si>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</si>
  <si>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</si>
  <si>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</si>
  <si>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</si>
  <si>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</si>
  <si>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</si>
  <si>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</si>
  <si>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</si>
  <si>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</si>
  <si>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</si>
  <si>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</si>
  <si>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</si>
  <si>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</si>
  <si>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</si>
  <si>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</si>
  <si>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</si>
  <si>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</si>
  <si>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</si>
  <si>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</si>
  <si>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</si>
  <si>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</si>
  <si>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</si>
  <si>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</si>
  <si>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</si>
  <si>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</si>
  <si>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</si>
  <si>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</si>
  <si>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</si>
  <si>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</si>
  <si>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</si>
  <si>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</si>
  <si>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</si>
  <si>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</si>
  <si>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</si>
  <si>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</si>
  <si>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</si>
  <si>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</si>
  <si>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</si>
  <si>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</si>
  <si>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</si>
  <si>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</si>
  <si>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</si>
  <si>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</si>
  <si>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</si>
  <si>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</si>
  <si>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</si>
  <si>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</si>
  <si>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</si>
  <si>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</si>
  <si>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</si>
  <si>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</si>
  <si>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</si>
  <si>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</si>
  <si>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</si>
  <si>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</si>
  <si>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</si>
  <si>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</si>
  <si>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</si>
  <si>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</si>
  <si>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</si>
  <si>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</si>
  <si>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</si>
  <si>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</si>
  <si>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</si>
  <si>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</si>
  <si>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</si>
  <si>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</si>
  <si>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</si>
  <si>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</si>
  <si>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</si>
  <si>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</si>
  <si>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</si>
  <si>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</si>
  <si>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</si>
  <si>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</si>
  <si>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</si>
  <si>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</si>
  <si>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</si>
  <si>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</si>
  <si>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</si>
  <si>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</si>
  <si>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</si>
  <si>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</si>
  <si>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</si>
  <si>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</si>
  <si>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</si>
  <si>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</si>
  <si>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</si>
  <si>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</si>
  <si>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</si>
  <si>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</si>
  <si>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</si>
  <si>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</si>
  <si>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</si>
  <si>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</si>
  <si>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</si>
  <si>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</si>
  <si>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</si>
  <si>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</si>
  <si>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</si>
  <si>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</si>
  <si>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</si>
  <si>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</si>
  <si>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</si>
  <si>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</si>
  <si>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</si>
  <si>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</si>
  <si>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</si>
  <si>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</si>
  <si>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</si>
  <si>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</si>
  <si>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</si>
  <si>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</si>
  <si>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</si>
  <si>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</si>
  <si>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</si>
  <si>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</si>
  <si>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</si>
  <si>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</si>
  <si>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</si>
  <si>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</si>
  <si>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</si>
  <si>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</si>
  <si>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</si>
  <si>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</si>
  <si>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</si>
  <si>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</si>
  <si>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</si>
  <si>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</si>
  <si>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</si>
  <si>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</si>
  <si>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</si>
  <si>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</si>
  <si>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</si>
  <si>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</si>
  <si>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</si>
  <si>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</si>
  <si>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</si>
  <si>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</si>
  <si>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</si>
  <si>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</si>
  <si>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</si>
  <si>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</si>
  <si>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</si>
  <si>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</si>
  <si>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</si>
  <si>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</si>
  <si>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</si>
  <si>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</si>
  <si>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</si>
  <si>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</si>
  <si>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</si>
  <si>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</si>
  <si>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</si>
  <si>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</si>
  <si>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</si>
  <si>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</si>
  <si>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</si>
  <si>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</si>
  <si>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</si>
  <si>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</si>
  <si>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</si>
  <si>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</si>
  <si>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</si>
  <si>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</si>
  <si>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</si>
  <si>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</si>
  <si>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</si>
  <si>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</si>
  <si>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</si>
  <si>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</si>
  <si>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</si>
  <si>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</si>
  <si>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</si>
  <si>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</si>
  <si>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</si>
  <si>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</si>
  <si>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</si>
  <si>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</si>
  <si>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</si>
  <si>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</si>
  <si>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</si>
  <si>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</si>
  <si>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</si>
  <si>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</si>
  <si>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</si>
  <si>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</si>
  <si>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</si>
  <si>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</si>
  <si>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</si>
  <si>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</si>
  <si>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</si>
  <si>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</si>
  <si>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</si>
  <si>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</si>
  <si>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</si>
  <si>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</si>
  <si>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</si>
  <si>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</si>
  <si>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</si>
  <si>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</si>
  <si>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</si>
  <si>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</si>
  <si>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</si>
  <si>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</si>
  <si>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</si>
  <si>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</si>
  <si>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</si>
  <si>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</si>
  <si>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</si>
  <si>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</si>
  <si>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</si>
  <si>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</si>
  <si>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</si>
  <si>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</si>
  <si>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</si>
  <si>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</si>
  <si>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</si>
  <si>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</si>
  <si>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</si>
  <si>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</si>
  <si>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</si>
  <si>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</si>
  <si>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</si>
  <si>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</si>
  <si>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</si>
  <si>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</si>
  <si>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</si>
  <si>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</si>
  <si>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</si>
  <si>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</si>
  <si>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</si>
  <si>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</si>
  <si>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</si>
  <si>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</si>
  <si>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</si>
  <si>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</si>
  <si>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</si>
  <si>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</si>
  <si>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</si>
  <si>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</si>
  <si>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</si>
  <si>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</si>
  <si>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</si>
  <si>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</si>
  <si>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</si>
  <si>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</si>
  <si>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</si>
  <si>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</si>
  <si>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</si>
  <si>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</si>
  <si>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</si>
  <si>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</si>
  <si>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</si>
  <si>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</si>
  <si>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</si>
  <si>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</si>
  <si>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</si>
  <si>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</si>
  <si>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</si>
  <si>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</si>
  <si>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</si>
  <si>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</si>
  <si>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</si>
  <si>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</si>
  <si>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</si>
  <si>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</si>
  <si>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</si>
  <si>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</si>
  <si>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</si>
  <si>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</si>
  <si>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</si>
  <si>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</si>
  <si>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</si>
  <si>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</si>
  <si>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</si>
  <si>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</si>
  <si>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</si>
  <si>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</si>
  <si>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</si>
  <si>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</si>
  <si>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</si>
  <si>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</si>
  <si>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</si>
  <si>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</si>
  <si>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</si>
  <si>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</si>
  <si>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</si>
  <si>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</si>
  <si>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</si>
  <si>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</si>
  <si>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</si>
  <si>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</si>
  <si>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</si>
  <si>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</si>
  <si>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</si>
  <si>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</si>
  <si>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</si>
  <si>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</si>
  <si>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</si>
  <si>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</si>
  <si>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</si>
  <si>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</si>
  <si>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</si>
  <si>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</si>
  <si>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</si>
  <si>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</si>
  <si>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</si>
  <si>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</si>
  <si>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</si>
  <si>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</si>
  <si>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</si>
  <si>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</si>
  <si>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</si>
  <si>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</si>
  <si>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</si>
  <si>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</si>
  <si>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</si>
  <si>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</si>
  <si>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</si>
  <si>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</si>
  <si>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</si>
  <si>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</si>
  <si>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</si>
  <si>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</si>
  <si>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</si>
  <si>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</si>
  <si>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</si>
  <si>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</si>
  <si>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</si>
  <si>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</si>
  <si>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</si>
  <si>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</si>
  <si>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</si>
  <si>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</si>
  <si>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</si>
  <si>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</si>
  <si>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</si>
  <si>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</si>
  <si>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</si>
  <si>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</si>
  <si>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</si>
  <si>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</si>
  <si>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</si>
  <si>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</si>
  <si>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</si>
  <si>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</si>
  <si>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</si>
  <si>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</si>
  <si>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</si>
  <si>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</si>
  <si>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</si>
  <si>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</si>
  <si>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</si>
  <si>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</si>
  <si>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</si>
  <si>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</si>
  <si>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</si>
  <si>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</si>
  <si>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</si>
  <si>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</si>
  <si>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</si>
  <si>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</si>
  <si>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</si>
  <si>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</si>
  <si>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</si>
  <si>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</si>
  <si>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</si>
  <si>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</si>
  <si>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</si>
  <si>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</si>
  <si>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</si>
  <si>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</si>
  <si>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</si>
  <si>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</si>
  <si>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</si>
  <si>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</si>
  <si>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</si>
  <si>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</si>
  <si>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</si>
  <si>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</si>
  <si>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</si>
  <si>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</si>
  <si>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</si>
  <si>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</si>
  <si>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</si>
  <si>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</si>
  <si>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</si>
  <si>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</si>
  <si>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</si>
  <si>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</si>
  <si>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</si>
  <si>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</si>
  <si>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</si>
  <si>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</si>
  <si>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</si>
  <si>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</si>
  <si>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</si>
  <si>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</si>
  <si>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</si>
  <si>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</si>
  <si>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</si>
  <si>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</si>
  <si>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</si>
  <si>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</si>
  <si>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</si>
  <si>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</si>
  <si>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</si>
  <si>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</si>
  <si>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</si>
  <si>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</si>
  <si>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</si>
  <si>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</si>
  <si>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</si>
  <si>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</si>
  <si>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</si>
  <si>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</si>
  <si>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</si>
  <si>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</si>
  <si>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</si>
  <si>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</si>
  <si>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</si>
  <si>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</si>
  <si>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</si>
  <si>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</si>
  <si>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</si>
  <si>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</si>
  <si>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</si>
  <si>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</si>
  <si>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</si>
  <si>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</si>
  <si>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</si>
  <si>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</si>
  <si>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</si>
  <si>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</si>
  <si>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</si>
  <si>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</si>
  <si>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</si>
  <si>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</si>
  <si>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</si>
  <si>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</si>
  <si>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</si>
  <si>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</si>
  <si>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</si>
  <si>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</si>
  <si>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</si>
  <si>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</si>
  <si>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</si>
  <si>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</si>
  <si>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</si>
  <si>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</si>
  <si>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</si>
  <si>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</si>
  <si>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</si>
  <si>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</si>
  <si>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</si>
  <si>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</si>
  <si>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</si>
  <si>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</si>
  <si>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</si>
  <si>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</si>
  <si>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</si>
  <si>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</si>
  <si>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</si>
  <si>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</si>
  <si>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</si>
  <si>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</si>
  <si>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</si>
  <si>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</si>
  <si>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</si>
  <si>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</si>
  <si>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</si>
  <si>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</si>
  <si>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</si>
  <si>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</si>
  <si>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</si>
  <si>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</si>
  <si>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</si>
  <si>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</si>
  <si>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</si>
  <si>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</si>
  <si>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</si>
  <si>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</si>
  <si>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</si>
  <si>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</si>
  <si>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</si>
  <si>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</si>
  <si>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</si>
  <si>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</si>
  <si>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</si>
  <si>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</si>
  <si>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</si>
  <si>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</si>
  <si>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</si>
  <si>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</si>
  <si>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</si>
  <si>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</si>
  <si>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</si>
  <si>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</si>
  <si>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</si>
  <si>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</si>
  <si>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</si>
  <si>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</si>
  <si>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</si>
  <si>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</si>
  <si>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</si>
  <si>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</si>
  <si>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</si>
  <si>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</si>
  <si>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</si>
  <si>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</si>
  <si>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</si>
  <si>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</si>
  <si>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</si>
  <si>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</si>
  <si>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</si>
  <si>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</si>
  <si>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</si>
  <si>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</si>
  <si>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</si>
  <si>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</si>
  <si>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</si>
  <si>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</si>
  <si>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</si>
  <si>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</si>
  <si>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</si>
  <si>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</si>
  <si>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</si>
  <si>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</si>
  <si>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</si>
  <si>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</si>
  <si>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</si>
  <si>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</si>
  <si>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</si>
  <si>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</si>
  <si>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</si>
  <si>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</si>
  <si>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</si>
  <si>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</si>
  <si>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</si>
  <si>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</si>
  <si>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</si>
  <si>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</si>
  <si>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</si>
  <si>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</si>
  <si>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</si>
  <si>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</si>
  <si>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</si>
  <si>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</si>
  <si>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</si>
  <si>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</si>
  <si>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</si>
  <si>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</si>
  <si>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</si>
  <si>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</si>
  <si>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</si>
  <si>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</si>
  <si>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</si>
  <si>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</si>
  <si>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</si>
  <si>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</si>
  <si>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</si>
  <si>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</si>
  <si>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</si>
  <si>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</si>
  <si>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</si>
  <si>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</si>
  <si>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</si>
  <si>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</si>
  <si>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</si>
  <si>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</si>
  <si>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</si>
  <si>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</si>
  <si>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</si>
  <si>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</si>
  <si>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</si>
  <si>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</si>
  <si>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</si>
  <si>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</si>
  <si>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</si>
  <si>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</si>
  <si>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</si>
  <si>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</si>
  <si>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</si>
  <si>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</si>
  <si>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</si>
  <si>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</si>
  <si>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</si>
  <si>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</si>
  <si>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</si>
  <si>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</si>
  <si>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</si>
  <si>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</si>
  <si>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</si>
  <si>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</si>
  <si>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</si>
  <si>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</si>
  <si>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</si>
  <si>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</si>
  <si>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</si>
  <si>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</si>
  <si>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</si>
  <si>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</si>
  <si>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</si>
  <si>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</si>
  <si>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</si>
  <si>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</si>
  <si>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</si>
  <si>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</si>
  <si>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</si>
  <si>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</si>
  <si>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</si>
  <si>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</si>
  <si>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</si>
  <si>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</si>
  <si>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</si>
  <si>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</si>
  <si>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</si>
  <si>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</si>
  <si>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</si>
  <si>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</si>
  <si>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</si>
  <si>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</si>
  <si>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</si>
  <si>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</si>
  <si>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</si>
  <si>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</si>
  <si>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</si>
  <si>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</si>
  <si>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</si>
  <si>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</si>
  <si>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</si>
  <si>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</si>
  <si>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</si>
  <si>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</si>
  <si>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</si>
  <si>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</si>
  <si>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</si>
  <si>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</si>
  <si>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</si>
  <si>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</si>
  <si>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</si>
  <si>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</si>
  <si>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</si>
  <si>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</si>
  <si>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</si>
  <si>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</si>
  <si>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</si>
  <si>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</si>
  <si>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</si>
  <si>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</si>
  <si>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</si>
  <si>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</si>
  <si>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</si>
  <si>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</si>
  <si>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</si>
  <si>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</si>
  <si>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</si>
  <si>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</si>
  <si>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</si>
  <si>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</si>
  <si>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</si>
  <si>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</si>
  <si>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</si>
  <si>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</si>
  <si>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</si>
  <si>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</si>
  <si>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</si>
  <si>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</si>
  <si>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</si>
  <si>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</si>
  <si>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</si>
  <si>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</si>
  <si>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</si>
  <si>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</si>
  <si>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</si>
  <si>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</si>
  <si>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</si>
  <si>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</si>
  <si>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</si>
  <si>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</si>
  <si>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</si>
  <si>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</si>
  <si>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</si>
  <si>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</si>
  <si>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</si>
  <si>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</si>
  <si>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</si>
  <si>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</si>
  <si>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</si>
  <si>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</si>
  <si>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</si>
  <si>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</si>
  <si>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</si>
  <si>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</si>
  <si>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</si>
  <si>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</si>
  <si>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</si>
  <si>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</si>
  <si>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</si>
  <si>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</si>
  <si>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</si>
  <si>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</si>
  <si>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</si>
  <si>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</si>
  <si>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</si>
  <si>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</si>
  <si>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</si>
  <si>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</si>
  <si>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</si>
  <si>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</si>
  <si>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</si>
  <si>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</si>
  <si>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</si>
  <si>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</si>
  <si>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</si>
  <si>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</si>
  <si>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</si>
  <si>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</si>
  <si>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</si>
  <si>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</si>
  <si>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</si>
  <si>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</si>
  <si>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</si>
  <si>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</si>
  <si>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</si>
  <si>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</si>
  <si>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</si>
  <si>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</si>
  <si>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</si>
  <si>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</si>
  <si>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</si>
  <si>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</si>
  <si>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</si>
  <si>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</si>
  <si>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</si>
  <si>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</si>
  <si>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</si>
  <si>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</si>
  <si>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</si>
  <si>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</si>
  <si>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</si>
  <si>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</si>
  <si>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</si>
  <si>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</si>
  <si>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</si>
  <si>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</si>
  <si>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</si>
  <si>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</si>
  <si>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</si>
  <si>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</si>
  <si>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</si>
  <si>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</si>
  <si>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</si>
  <si>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</si>
  <si>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</si>
  <si>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</si>
  <si>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</si>
  <si>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</si>
  <si>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</si>
  <si>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</si>
  <si>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</si>
  <si>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</si>
  <si>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</si>
  <si>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</si>
  <si>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</si>
  <si>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</si>
  <si>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</si>
  <si>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</si>
  <si>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</si>
  <si>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</si>
  <si>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</si>
  <si>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</si>
  <si>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</si>
  <si>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</si>
  <si>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</si>
  <si>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</si>
  <si>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</si>
  <si>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</si>
  <si>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</si>
  <si>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</si>
  <si>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</si>
  <si>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</si>
  <si>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</si>
  <si>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</si>
  <si>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</si>
  <si>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</si>
  <si>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</si>
  <si>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</si>
  <si>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</si>
  <si>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</si>
  <si>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</si>
  <si>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</si>
  <si>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</si>
  <si>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</si>
  <si>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</si>
  <si>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</si>
  <si>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</si>
  <si>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</si>
  <si>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</si>
  <si>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</si>
  <si>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</si>
  <si>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</si>
  <si>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</si>
  <si>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</si>
  <si>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</si>
  <si>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</si>
  <si>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</si>
  <si>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</si>
  <si>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</si>
  <si>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</si>
  <si>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</si>
  <si>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</si>
  <si>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</si>
  <si>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</si>
  <si>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</si>
  <si>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</si>
  <si>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</si>
  <si>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</si>
  <si>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</si>
  <si>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</si>
  <si>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</si>
  <si>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</si>
  <si>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</si>
  <si>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</si>
  <si>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</si>
  <si>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</si>
  <si>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</si>
  <si>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</si>
  <si>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</si>
  <si>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</si>
  <si>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</si>
  <si>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</si>
  <si>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</si>
  <si>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</si>
  <si>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</si>
  <si>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</si>
  <si>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</si>
  <si>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</si>
  <si>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</si>
  <si>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</si>
  <si>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</si>
  <si>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</si>
  <si>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</si>
  <si>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</si>
  <si>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</si>
  <si>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</si>
  <si>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</si>
  <si>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</si>
  <si>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</si>
  <si>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</si>
  <si>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</si>
  <si>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</si>
  <si>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</si>
  <si>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</si>
  <si>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</si>
  <si>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</si>
  <si>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</si>
  <si>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</si>
  <si>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</si>
  <si>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</si>
  <si>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</si>
  <si>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</si>
  <si>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</si>
  <si>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</si>
  <si>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</si>
  <si>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</si>
  <si>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</si>
  <si>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</si>
  <si>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</si>
  <si>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</si>
  <si>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</si>
  <si>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</si>
  <si>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</si>
  <si>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</si>
  <si>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</si>
  <si>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</si>
  <si>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</si>
  <si>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</si>
  <si>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</si>
  <si>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</si>
  <si>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</si>
  <si>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</si>
  <si>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</si>
  <si>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</si>
  <si>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</si>
  <si>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</si>
  <si>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</si>
  <si>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</si>
  <si>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</si>
  <si>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</si>
  <si>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</si>
  <si>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</si>
  <si>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</si>
  <si>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</si>
  <si>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</si>
  <si>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</si>
  <si>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</si>
  <si>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</si>
  <si>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</si>
  <si>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</si>
  <si>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</si>
  <si>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</si>
  <si>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</si>
  <si>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</si>
  <si>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</si>
  <si>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</si>
  <si>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</si>
  <si>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</si>
  <si>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</si>
  <si>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</si>
  <si>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</si>
  <si>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</si>
  <si>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</si>
  <si>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</si>
  <si>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</si>
  <si>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</si>
  <si>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</si>
  <si>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</si>
  <si>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</si>
  <si>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</si>
  <si>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</si>
  <si>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</si>
  <si>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</si>
  <si>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</si>
  <si>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</si>
  <si>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</si>
  <si>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</si>
  <si>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</si>
  <si>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</si>
  <si>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</si>
  <si>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</si>
  <si>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</si>
  <si>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</si>
  <si>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</si>
  <si>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</si>
  <si>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</si>
  <si>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</si>
  <si>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</si>
  <si>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</si>
  <si>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</si>
  <si>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</si>
  <si>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</si>
  <si>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</si>
  <si>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</si>
  <si>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</si>
  <si>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</si>
  <si>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</si>
  <si>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</si>
  <si>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</si>
  <si>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</si>
  <si>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</si>
  <si>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</si>
  <si>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</si>
  <si>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</si>
  <si>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</si>
  <si>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</si>
  <si>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</si>
  <si>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</si>
  <si>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</si>
  <si>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</si>
  <si>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</si>
  <si>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</si>
  <si>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</si>
  <si>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</si>
  <si>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</si>
  <si>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</si>
  <si>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</si>
  <si>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</si>
  <si>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</si>
  <si>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</si>
  <si>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</si>
  <si>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</si>
  <si>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</si>
  <si>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</si>
  <si>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</si>
  <si>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</si>
  <si>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</si>
  <si>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</si>
  <si>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</si>
  <si>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</si>
  <si>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</si>
  <si>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</si>
  <si>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</si>
  <si>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</si>
  <si>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</si>
  <si>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</si>
  <si>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</si>
  <si>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</si>
  <si>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</si>
  <si>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</si>
  <si>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</si>
  <si>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</si>
  <si>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</si>
  <si>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</si>
  <si>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</si>
  <si>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</si>
  <si>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</si>
  <si>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</si>
  <si>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</si>
  <si>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</si>
  <si>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</si>
  <si>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</si>
  <si>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</si>
  <si>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</si>
  <si>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</si>
  <si>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</si>
  <si>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</si>
  <si>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</si>
  <si>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</si>
  <si>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</si>
  <si>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</si>
  <si>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</si>
  <si>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</si>
  <si>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</si>
  <si>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</si>
  <si>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</si>
  <si>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</si>
  <si>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</si>
  <si>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</si>
  <si>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</si>
  <si>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</si>
  <si>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</si>
  <si>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</si>
  <si>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</si>
  <si>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</si>
  <si>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</si>
  <si>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</si>
  <si>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</si>
  <si>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</si>
  <si>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</si>
  <si>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</si>
  <si>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</si>
  <si>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</si>
  <si>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</si>
  <si>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</si>
  <si>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</si>
  <si>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</si>
  <si>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</si>
  <si>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</si>
  <si>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</si>
  <si>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</si>
  <si>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</si>
  <si>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</si>
  <si>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</si>
  <si>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</si>
  <si>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</si>
  <si>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</si>
  <si>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</si>
  <si>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</si>
  <si>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</si>
  <si>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</si>
  <si>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</si>
  <si>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</si>
  <si>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</si>
  <si>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</si>
  <si>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</si>
  <si>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</si>
  <si>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</si>
  <si>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</si>
  <si>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</si>
  <si>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</si>
  <si>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</si>
  <si>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</si>
  <si>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</si>
  <si>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</si>
  <si>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</si>
  <si>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</si>
  <si>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</si>
  <si>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</si>
  <si>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</si>
  <si>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</si>
  <si>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</si>
  <si>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</si>
  <si>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</si>
  <si>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</si>
  <si>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</si>
  <si>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</si>
  <si>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</si>
  <si>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</si>
  <si>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</si>
  <si>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</si>
  <si>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</si>
  <si>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</si>
  <si>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</si>
  <si>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</si>
  <si>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</si>
  <si>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</si>
  <si>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</si>
  <si>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</si>
  <si>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</si>
  <si>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</si>
  <si>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</si>
  <si>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</si>
  <si>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</si>
  <si>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</si>
  <si>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</si>
  <si>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</si>
  <si>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</si>
  <si>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</si>
  <si>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</si>
  <si>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</si>
  <si>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</si>
  <si>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</si>
  <si>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</si>
  <si>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</si>
  <si>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</si>
  <si>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</si>
  <si>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</si>
  <si>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</si>
  <si>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</si>
  <si>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</si>
  <si>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</si>
  <si>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</si>
  <si>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</si>
  <si>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</si>
  <si>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</si>
  <si>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</si>
  <si>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</si>
  <si>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</si>
  <si>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</si>
  <si>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</si>
  <si>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</si>
  <si>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</si>
  <si>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</si>
  <si>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</si>
  <si>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</si>
  <si>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</si>
  <si>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</si>
  <si>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</si>
  <si>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</si>
  <si>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</si>
  <si>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</si>
  <si>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</si>
  <si>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</si>
  <si>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</si>
  <si>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</si>
  <si>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</si>
  <si>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</si>
  <si>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</si>
  <si>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</si>
  <si>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</si>
  <si>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</si>
  <si>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</si>
  <si>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</si>
  <si>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</si>
  <si>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</si>
  <si>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</si>
  <si>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</si>
  <si>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</si>
  <si>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</si>
  <si>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</si>
  <si>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</si>
  <si>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</si>
  <si>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</si>
  <si>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</si>
  <si>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</si>
  <si>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4-person 50% Limit:</t>
  </si>
  <si>
    <t>2021 Area Median Income:</t>
  </si>
  <si>
    <t>2021 Income</t>
  </si>
  <si>
    <t>2021 RENT (6/1/2021)</t>
  </si>
  <si>
    <t>2020 RENT (effective 6/1/2021)- use ON or BEFORE 5/31/2021</t>
  </si>
  <si>
    <r>
      <t>Texas Department of Housing and Community Affairs
Rent and Income Limits</t>
    </r>
    <r>
      <rPr>
        <vertAlign val="superscript"/>
        <sz val="16"/>
        <color indexed="8"/>
        <rFont val="Calibri"/>
        <family val="2"/>
      </rPr>
      <t xml:space="preserve">1 </t>
    </r>
    <r>
      <rPr>
        <sz val="16"/>
        <color indexed="8"/>
        <rFont val="Calibri"/>
        <family val="2"/>
      </rPr>
      <t>(As of 6/1/2021)</t>
    </r>
  </si>
  <si>
    <t>On or After 6/1/2021</t>
  </si>
  <si>
    <t>21</t>
  </si>
  <si>
    <t>2021 Rent</t>
  </si>
  <si>
    <t>4. The 2021 Housing Tax Credit limits are effective 4/1/2021.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</si>
  <si>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Check</t>
  </si>
  <si>
    <t>On or Before 5/31/2021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</si>
</sst>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7">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customWidth="1"/>
    <col min="39" max="39" width="9.5703125" style="6" customWidth="1"/>
    <col min="40" max="41" width="9.140625" style="6" customWidth="1"/>
    <col min="42"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55" t="s">
        <v>3228</v>
      </c>
      <c r="C2" s="355"/>
      <c r="D2" s="355"/>
      <c r="E2" s="355"/>
      <c r="F2" s="355"/>
      <c r="G2" s="355"/>
      <c r="H2" s="355"/>
      <c r="I2" s="355"/>
      <c r="J2" s="355"/>
      <c r="K2" s="355"/>
      <c r="L2" s="355"/>
      <c r="M2" s="356"/>
      <c r="N2" s="118" t="s">
        <v>1587</v>
      </c>
      <c r="AU2" s="182"/>
      <c r="AV2" s="182"/>
      <c r="AW2" s="6"/>
      <c r="AX2" s="6"/>
      <c r="AY2" s="6"/>
      <c r="AZ2" s="6"/>
      <c r="BA2" s="6"/>
      <c r="BB2" s="6"/>
      <c r="BC2" s="6"/>
      <c r="BD2" s="6"/>
    </row>
    <row r="3" spans="1:63" ht="27" customHeight="1">
      <c r="A3" s="148" t="s">
        <v>1363</v>
      </c>
      <c r="B3" s="352"/>
      <c r="C3" s="352"/>
      <c r="D3" s="352"/>
      <c r="E3" s="352"/>
      <c r="F3" s="352"/>
      <c r="G3" s="352"/>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62" t="s">
        <v>1358</v>
      </c>
      <c r="B5" s="363"/>
      <c r="C5" s="363"/>
      <c r="D5" s="363"/>
      <c r="E5" s="363"/>
      <c r="F5" s="363"/>
      <c r="G5" s="363"/>
      <c r="H5" s="363"/>
      <c r="I5" s="363"/>
      <c r="J5" s="363"/>
      <c r="K5" s="363"/>
      <c r="L5" s="363"/>
      <c r="M5" s="151"/>
      <c r="N5" s="146" t="s">
        <v>1584</v>
      </c>
      <c r="AW5" s="6"/>
      <c r="AX5" s="6"/>
      <c r="AY5" s="6"/>
      <c r="AZ5" s="6"/>
      <c r="BA5" s="6"/>
      <c r="BB5" s="6"/>
      <c r="BC5" s="6"/>
      <c r="BD5" s="6"/>
    </row>
    <row r="6" spans="1:63" ht="26.25" customHeight="1">
      <c r="A6" s="357" t="s">
        <v>2110</v>
      </c>
      <c r="B6" s="358"/>
      <c r="C6" s="358"/>
      <c r="D6" s="358"/>
      <c r="E6" s="358"/>
      <c r="F6" s="358"/>
      <c r="G6" s="358"/>
      <c r="H6" s="358"/>
      <c r="I6" s="358"/>
      <c r="J6" s="358"/>
      <c r="K6" s="358"/>
      <c r="L6" s="358"/>
      <c r="M6" s="151"/>
      <c r="N6" s="147" t="s">
        <v>1582</v>
      </c>
      <c r="AW6" s="6"/>
      <c r="AX6" s="6"/>
      <c r="AY6" s="6"/>
      <c r="AZ6" s="6"/>
      <c r="BA6" s="6"/>
      <c r="BB6" s="6"/>
      <c r="BC6" s="6"/>
      <c r="BD6" s="6"/>
    </row>
    <row r="7" spans="1:63" ht="21" customHeight="1">
      <c r="A7" s="357" t="s">
        <v>2111</v>
      </c>
      <c r="B7" s="358"/>
      <c r="C7" s="358"/>
      <c r="D7" s="358"/>
      <c r="E7" s="358"/>
      <c r="F7" s="358"/>
      <c r="G7" s="358"/>
      <c r="H7" s="358"/>
      <c r="I7" s="358"/>
      <c r="J7" s="358"/>
      <c r="K7" s="358"/>
      <c r="L7" s="358"/>
      <c r="M7" s="151"/>
      <c r="N7" s="120"/>
      <c r="AW7" s="6"/>
      <c r="AX7" s="6"/>
      <c r="AY7" s="6"/>
      <c r="AZ7" s="6"/>
      <c r="BA7" s="6"/>
      <c r="BB7" s="6"/>
      <c r="BC7" s="6"/>
      <c r="BD7" s="6"/>
    </row>
    <row r="8" spans="1:63" ht="29.25" customHeight="1">
      <c r="A8" s="357" t="s">
        <v>2376</v>
      </c>
      <c r="B8" s="358"/>
      <c r="C8" s="358"/>
      <c r="D8" s="358"/>
      <c r="E8" s="358"/>
      <c r="F8" s="358"/>
      <c r="G8" s="358"/>
      <c r="H8" s="358"/>
      <c r="I8" s="358"/>
      <c r="J8" s="358"/>
      <c r="K8" s="358"/>
      <c r="L8" s="358"/>
      <c r="M8" s="151"/>
      <c r="AW8" s="6" t="s">
        <v>2178</v>
      </c>
      <c r="AX8" s="6"/>
      <c r="AY8" s="6"/>
      <c r="AZ8" s="6"/>
      <c r="BA8" s="6"/>
      <c r="BB8" s="6"/>
      <c r="BC8" s="6"/>
      <c r="BD8" s="6"/>
    </row>
    <row r="9" spans="1:63" ht="25.5" customHeight="1">
      <c r="A9" s="357" t="s">
        <v>2378</v>
      </c>
      <c r="B9" s="358"/>
      <c r="C9" s="358"/>
      <c r="D9" s="358"/>
      <c r="E9" s="358"/>
      <c r="F9" s="358"/>
      <c r="G9" s="358"/>
      <c r="H9" s="358"/>
      <c r="I9" s="358"/>
      <c r="J9" s="358"/>
      <c r="K9" s="358"/>
      <c r="L9" s="358"/>
      <c r="M9" s="151"/>
      <c r="AP9" s="6" t="s">
        <v>2121</v>
      </c>
      <c r="AT9" s="6" t="s">
        <v>1010</v>
      </c>
      <c r="AU9" s="6" t="s">
        <v>1011</v>
      </c>
      <c r="AW9" s="278" t="s">
        <v>3074</v>
      </c>
      <c r="AX9" s="278" t="s">
        <v>3075</v>
      </c>
      <c r="AY9" s="276" t="s">
        <v>1067</v>
      </c>
      <c r="AZ9" s="276" t="s">
        <v>1416</v>
      </c>
      <c r="BA9" s="276" t="s">
        <v>2159</v>
      </c>
      <c r="BB9" s="276" t="s">
        <v>2224</v>
      </c>
      <c r="BC9" s="276" t="s">
        <v>2264</v>
      </c>
      <c r="BD9" s="276" t="s">
        <v>2379</v>
      </c>
      <c r="BE9" s="277" t="s">
        <v>2996</v>
      </c>
      <c r="BF9" s="277" t="s">
        <v>3113</v>
      </c>
      <c r="BG9" s="277" t="s">
        <v>3167</v>
      </c>
      <c r="BH9" s="277" t="s">
        <v>2997</v>
      </c>
    </row>
    <row r="10" spans="1:63" ht="25.5" customHeight="1">
      <c r="A10" s="373" t="str">
        <f>IF(OR(B11=0,B1=0,B18=0,B16=0),"PLEASE COMPLETE ALL FIELDS.","")</f>
        <v>PLEASE COMPLETE ALL FIELDS.</v>
      </c>
      <c r="B10" s="374"/>
      <c r="D10" s="7"/>
      <c r="E10" s="7"/>
      <c r="F10" s="7"/>
      <c r="G10" s="7"/>
      <c r="H10" s="7"/>
      <c r="I10" s="7"/>
      <c r="J10" s="7"/>
      <c r="K10" s="7"/>
      <c r="L10" s="7"/>
      <c r="M10" s="151"/>
      <c r="AP10" s="6" t="s">
        <v>3234</v>
      </c>
      <c r="AS10" s="6" t="s">
        <v>2106</v>
      </c>
      <c r="AT10" s="9" t="s">
        <v>95</v>
      </c>
      <c r="AU10" s="6" t="s">
        <v>1012</v>
      </c>
      <c r="AW10" s="274" t="s">
        <v>1077</v>
      </c>
      <c r="AX10" s="274" t="s">
        <v>1077</v>
      </c>
      <c r="AY10" s="275" t="s">
        <v>11</v>
      </c>
      <c r="AZ10" s="212" t="s">
        <v>11</v>
      </c>
      <c r="BA10" s="273" t="s">
        <v>11</v>
      </c>
      <c r="BB10" s="273" t="s">
        <v>11</v>
      </c>
      <c r="BC10" s="273" t="s">
        <v>11</v>
      </c>
      <c r="BD10" s="279" t="s">
        <v>2380</v>
      </c>
      <c r="BE10" s="279" t="s">
        <v>2380</v>
      </c>
      <c r="BF10" s="273" t="s">
        <v>2380</v>
      </c>
      <c r="BG10" s="273" t="s">
        <v>2380</v>
      </c>
      <c r="BH10" s="280" t="s">
        <v>1357</v>
      </c>
      <c r="BI10" s="6" t="e">
        <f t="shared" ref="BI10:BI41" si="0">+MATCH(BE$10:BE$558,AZ$10:AZ$551,0)</f>
        <v>#N/A</v>
      </c>
      <c r="BK10" s="48" t="s">
        <v>1372</v>
      </c>
    </row>
    <row r="11" spans="1:63" ht="18.75" customHeight="1">
      <c r="A11" s="152" t="s">
        <v>1368</v>
      </c>
      <c r="B11" s="51"/>
      <c r="D11" s="8" t="s">
        <v>1418</v>
      </c>
      <c r="E11" s="7"/>
      <c r="F11" s="7"/>
      <c r="G11" s="19"/>
      <c r="H11" s="161" t="s">
        <v>3224</v>
      </c>
      <c r="I11" s="20"/>
      <c r="J11" s="20"/>
      <c r="K11" s="162" t="e">
        <f>S228</f>
        <v>#N/A</v>
      </c>
      <c r="L11" s="7"/>
      <c r="M11" s="151"/>
      <c r="AP11" s="6" t="s">
        <v>3229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2380</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2384</v>
      </c>
      <c r="BC12" s="273" t="s">
        <v>2384</v>
      </c>
      <c r="BD12" s="279" t="s">
        <v>1504</v>
      </c>
      <c r="BE12" s="279" t="s">
        <v>1504</v>
      </c>
      <c r="BF12" s="273" t="s">
        <v>1504</v>
      </c>
      <c r="BG12" s="273" t="s">
        <v>1504</v>
      </c>
      <c r="BH12" s="273" t="s">
        <v>11</v>
      </c>
      <c r="BI12" s="6">
        <f t="shared" si="0"/>
        <v>2</v>
      </c>
    </row>
    <row r="13" spans="1:63" ht="17.25" customHeight="1">
      <c r="A13" s="152" t="s">
        <v>1369</v>
      </c>
      <c r="B13" s="51"/>
      <c r="D13" s="366" t="s">
        <v>1359</v>
      </c>
      <c r="E13" s="369" t="s">
        <v>1360</v>
      </c>
      <c r="F13" s="370"/>
      <c r="G13" s="370"/>
      <c r="H13" s="370"/>
      <c r="I13" s="370"/>
      <c r="J13" s="370"/>
      <c r="K13" s="370"/>
      <c r="L13" s="371"/>
      <c r="M13" s="151"/>
      <c r="AS13" s="6" t="s">
        <v>2306</v>
      </c>
      <c r="AT13" s="9" t="s">
        <v>98</v>
      </c>
      <c r="AU13" s="6" t="s">
        <v>2101</v>
      </c>
      <c r="AW13" s="274" t="s">
        <v>1016</v>
      </c>
      <c r="AX13" s="274" t="s">
        <v>1016</v>
      </c>
      <c r="AY13" s="275" t="s">
        <v>1078</v>
      </c>
      <c r="AZ13" s="212" t="s">
        <v>2384</v>
      </c>
      <c r="BA13" s="212" t="s">
        <v>2384</v>
      </c>
      <c r="BB13" s="273" t="s">
        <v>1077</v>
      </c>
      <c r="BC13" s="273" t="s">
        <v>1077</v>
      </c>
      <c r="BD13" s="279" t="s">
        <v>2381</v>
      </c>
      <c r="BE13" s="279" t="s">
        <v>2381</v>
      </c>
      <c r="BF13" s="273" t="s">
        <v>2381</v>
      </c>
      <c r="BG13" s="273" t="s">
        <v>2381</v>
      </c>
      <c r="BH13" s="273" t="s">
        <v>1504</v>
      </c>
      <c r="BI13" s="6" t="e">
        <f t="shared" si="0"/>
        <v>#N/A</v>
      </c>
    </row>
    <row r="14" spans="1:63" ht="17.25" customHeight="1">
      <c r="A14" s="153"/>
      <c r="B14" s="21"/>
      <c r="C14" s="10"/>
      <c r="D14" s="372"/>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2381</v>
      </c>
      <c r="BI14" s="6">
        <f t="shared" si="0"/>
        <v>3</v>
      </c>
    </row>
    <row r="15" spans="1:63" ht="17.25" customHeight="1">
      <c r="A15" s="153"/>
      <c r="B15" s="20"/>
      <c r="D15" s="264">
        <v>20</v>
      </c>
      <c r="E15" s="251">
        <f t="shared" ref="E15:L15" si="1">IF(OR($B$16=0,$B$16=$AS$12,$B$16=$AS$13,$B$16=$AS$14,$B$16=$AS$15,$B$16=$AS$16),0,E44)</f>
        <v>0</v>
      </c>
      <c r="F15" s="251">
        <f t="shared" si="1"/>
        <v>0</v>
      </c>
      <c r="G15" s="251">
        <f t="shared" si="1"/>
        <v>0</v>
      </c>
      <c r="H15" s="251">
        <f t="shared" si="1"/>
        <v>0</v>
      </c>
      <c r="I15" s="251">
        <f t="shared" si="1"/>
        <v>0</v>
      </c>
      <c r="J15" s="251">
        <f t="shared" si="1"/>
        <v>0</v>
      </c>
      <c r="K15" s="251">
        <f t="shared" si="1"/>
        <v>0</v>
      </c>
      <c r="L15" s="267">
        <f t="shared" si="1"/>
        <v>0</v>
      </c>
      <c r="M15" s="151"/>
      <c r="AS15" s="6" t="s">
        <v>2307</v>
      </c>
      <c r="AT15" s="9" t="s">
        <v>21</v>
      </c>
      <c r="AU15" s="6" t="s">
        <v>2103</v>
      </c>
      <c r="AW15" s="274" t="s">
        <v>1107</v>
      </c>
      <c r="AX15" s="274" t="s">
        <v>1107</v>
      </c>
      <c r="AY15" s="275" t="s">
        <v>1080</v>
      </c>
      <c r="AZ15" s="212" t="s">
        <v>1078</v>
      </c>
      <c r="BA15" s="273" t="s">
        <v>1078</v>
      </c>
      <c r="BB15" s="273" t="s">
        <v>1080</v>
      </c>
      <c r="BC15" s="273" t="s">
        <v>1080</v>
      </c>
      <c r="BD15" s="279" t="s">
        <v>2382</v>
      </c>
      <c r="BE15" s="279" t="s">
        <v>2382</v>
      </c>
      <c r="BF15" s="273" t="s">
        <v>2382</v>
      </c>
      <c r="BG15" s="273" t="s">
        <v>2382</v>
      </c>
      <c r="BH15" s="273" t="s">
        <v>1076</v>
      </c>
      <c r="BI15" s="6" t="e">
        <f t="shared" si="0"/>
        <v>#N/A</v>
      </c>
    </row>
    <row r="16" spans="1:63" ht="17.25" customHeight="1">
      <c r="A16" s="152" t="s">
        <v>1370</v>
      </c>
      <c r="B16" s="71"/>
      <c r="D16" s="264">
        <f>IF($B$16=$AS$16,"15",30)</f>
        <v>30</v>
      </c>
      <c r="E16" s="251" t="str">
        <f t="shared" ref="E16:L17" si="2">+IF(OR($B$11=0,$B$13=0,$B$18=0,$B$16=0),"",IF($B$16=$AS$13,E232,IF($B$16=$AS$14,E256,IF($B$16=$AS$16,E273,E45))))</f>
        <v/>
      </c>
      <c r="F16" s="251" t="str">
        <f t="shared" si="2"/>
        <v/>
      </c>
      <c r="G16" s="251" t="str">
        <f t="shared" si="2"/>
        <v/>
      </c>
      <c r="H16" s="251" t="str">
        <f t="shared" si="2"/>
        <v/>
      </c>
      <c r="I16" s="251" t="str">
        <f t="shared" si="2"/>
        <v/>
      </c>
      <c r="J16" s="251" t="str">
        <f t="shared" si="2"/>
        <v/>
      </c>
      <c r="K16" s="251" t="str">
        <f t="shared" si="2"/>
        <v/>
      </c>
      <c r="L16" s="267" t="str">
        <f t="shared" si="2"/>
        <v/>
      </c>
      <c r="M16" s="151"/>
      <c r="AS16" s="6" t="s">
        <v>2365</v>
      </c>
      <c r="AT16" s="9" t="s">
        <v>99</v>
      </c>
      <c r="AU16" s="6" t="s">
        <v>2104</v>
      </c>
      <c r="AW16" s="274" t="s">
        <v>1113</v>
      </c>
      <c r="AX16" s="274" t="s">
        <v>1113</v>
      </c>
      <c r="AY16" s="275" t="s">
        <v>1081</v>
      </c>
      <c r="AZ16" s="212" t="s">
        <v>1079</v>
      </c>
      <c r="BA16" s="273" t="s">
        <v>1079</v>
      </c>
      <c r="BB16" s="273" t="s">
        <v>1428</v>
      </c>
      <c r="BC16" s="273" t="s">
        <v>1428</v>
      </c>
      <c r="BD16" s="279" t="s">
        <v>2383</v>
      </c>
      <c r="BE16" s="279" t="s">
        <v>2383</v>
      </c>
      <c r="BF16" s="273" t="s">
        <v>2383</v>
      </c>
      <c r="BG16" s="273" t="s">
        <v>2383</v>
      </c>
      <c r="BH16" s="273" t="s">
        <v>2382</v>
      </c>
      <c r="BI16" s="6" t="e">
        <f t="shared" si="0"/>
        <v>#N/A</v>
      </c>
    </row>
    <row r="17" spans="1:61" ht="17.25" customHeight="1">
      <c r="A17" s="153"/>
      <c r="B17" s="20"/>
      <c r="D17" s="264">
        <f>IF($B$16=$AS$16,"30",40)</f>
        <v>40</v>
      </c>
      <c r="E17" s="251" t="str">
        <f t="shared" si="2"/>
        <v/>
      </c>
      <c r="F17" s="251" t="str">
        <f t="shared" si="2"/>
        <v/>
      </c>
      <c r="G17" s="251" t="str">
        <f t="shared" si="2"/>
        <v/>
      </c>
      <c r="H17" s="251" t="str">
        <f t="shared" si="2"/>
        <v/>
      </c>
      <c r="I17" s="251" t="str">
        <f t="shared" si="2"/>
        <v/>
      </c>
      <c r="J17" s="251" t="str">
        <f t="shared" si="2"/>
        <v/>
      </c>
      <c r="K17" s="251" t="str">
        <f t="shared" si="2"/>
        <v/>
      </c>
      <c r="L17" s="267" t="str">
        <f t="shared" si="2"/>
        <v/>
      </c>
      <c r="M17" s="151"/>
      <c r="AT17" s="9" t="s">
        <v>100</v>
      </c>
      <c r="AU17" s="6" t="s">
        <v>2108</v>
      </c>
      <c r="AW17" s="280" t="s">
        <v>1014</v>
      </c>
      <c r="AX17" s="280" t="s">
        <v>1014</v>
      </c>
      <c r="AY17" s="275" t="s">
        <v>20</v>
      </c>
      <c r="AZ17" s="212" t="s">
        <v>1080</v>
      </c>
      <c r="BA17" s="273" t="s">
        <v>1080</v>
      </c>
      <c r="BB17" s="273" t="s">
        <v>1081</v>
      </c>
      <c r="BC17" s="273" t="s">
        <v>1081</v>
      </c>
      <c r="BD17" s="279" t="s">
        <v>2384</v>
      </c>
      <c r="BE17" s="279" t="s">
        <v>2384</v>
      </c>
      <c r="BF17" s="273" t="s">
        <v>2384</v>
      </c>
      <c r="BG17" s="273" t="s">
        <v>2384</v>
      </c>
      <c r="BH17" s="273" t="s">
        <v>2383</v>
      </c>
      <c r="BI17" s="6">
        <f t="shared" si="0"/>
        <v>4</v>
      </c>
    </row>
    <row r="18" spans="1:61" ht="17.25" customHeight="1">
      <c r="A18" s="154" t="str">
        <f>IF(OR($B$16=$AS$15,$B$16=$AS$13),"(4) LURA Date:","(4) Project PIS Date:")</f>
        <v>(4) Project PIS Date:</v>
      </c>
      <c r="B18" s="49"/>
      <c r="D18" s="264">
        <f>IF($B$16=$AS$16,"",50)</f>
        <v>50</v>
      </c>
      <c r="E18" s="251" t="str">
        <f t="shared" ref="E18:L19" si="3">+IF(OR($B$11=0,$B$13=0,$B$18=0,$B$16=0),"",IF($B$16=$AS$13,E234,IF($B$16=$AS$14,E258,IF($B$16=$AS$16,"",E47))))</f>
        <v/>
      </c>
      <c r="F18" s="251" t="str">
        <f t="shared" si="3"/>
        <v/>
      </c>
      <c r="G18" s="251" t="str">
        <f t="shared" si="3"/>
        <v/>
      </c>
      <c r="H18" s="251" t="str">
        <f t="shared" si="3"/>
        <v/>
      </c>
      <c r="I18" s="251" t="str">
        <f t="shared" si="3"/>
        <v/>
      </c>
      <c r="J18" s="251" t="str">
        <f t="shared" si="3"/>
        <v/>
      </c>
      <c r="K18" s="251" t="str">
        <f t="shared" si="3"/>
        <v/>
      </c>
      <c r="L18" s="267" t="str">
        <f t="shared" si="3"/>
        <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2384</v>
      </c>
      <c r="BI18" s="6">
        <f t="shared" si="0"/>
        <v>5</v>
      </c>
    </row>
    <row r="19" spans="1:61" ht="17.25" customHeight="1">
      <c r="A19" s="155"/>
      <c r="B19" s="7"/>
      <c r="D19" s="264">
        <f>IF($B$16=$AS$16,"",60)</f>
        <v>60</v>
      </c>
      <c r="E19" s="251" t="str">
        <f t="shared" si="3"/>
        <v/>
      </c>
      <c r="F19" s="251" t="str">
        <f t="shared" si="3"/>
        <v/>
      </c>
      <c r="G19" s="251" t="str">
        <f t="shared" si="3"/>
        <v/>
      </c>
      <c r="H19" s="251" t="str">
        <f t="shared" si="3"/>
        <v/>
      </c>
      <c r="I19" s="251" t="str">
        <f t="shared" si="3"/>
        <v/>
      </c>
      <c r="J19" s="251" t="str">
        <f t="shared" si="3"/>
        <v/>
      </c>
      <c r="K19" s="251" t="str">
        <f t="shared" si="3"/>
        <v/>
      </c>
      <c r="L19" s="267" t="str">
        <f t="shared" si="3"/>
        <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0</v>
      </c>
      <c r="F20" s="251">
        <f t="shared" si="4"/>
        <v>0</v>
      </c>
      <c r="G20" s="251">
        <f t="shared" si="4"/>
        <v>0</v>
      </c>
      <c r="H20" s="251">
        <f t="shared" si="4"/>
        <v>0</v>
      </c>
      <c r="I20" s="251">
        <f t="shared" si="4"/>
        <v>0</v>
      </c>
      <c r="J20" s="251">
        <f t="shared" si="4"/>
        <v>0</v>
      </c>
      <c r="K20" s="251">
        <f t="shared" si="4"/>
        <v>0</v>
      </c>
      <c r="L20" s="267">
        <f t="shared" si="4"/>
        <v>0</v>
      </c>
      <c r="M20" s="151"/>
      <c r="AL20" s="182"/>
      <c r="AT20" s="9" t="s">
        <v>25</v>
      </c>
      <c r="AU20" s="182" t="s">
        <v>2124</v>
      </c>
      <c r="AW20" s="274" t="s">
        <v>1143</v>
      </c>
      <c r="AX20" s="274" t="s">
        <v>1143</v>
      </c>
      <c r="AY20" s="275" t="s">
        <v>1084</v>
      </c>
      <c r="AZ20" s="212" t="s">
        <v>20</v>
      </c>
      <c r="BA20" s="273" t="s">
        <v>20</v>
      </c>
      <c r="BB20" s="273" t="s">
        <v>1083</v>
      </c>
      <c r="BC20" s="273" t="s">
        <v>1083</v>
      </c>
      <c r="BD20" s="279" t="s">
        <v>2385</v>
      </c>
      <c r="BE20" s="279" t="s">
        <v>2385</v>
      </c>
      <c r="BF20" s="273" t="s">
        <v>2385</v>
      </c>
      <c r="BG20" s="273" t="s">
        <v>1079</v>
      </c>
      <c r="BH20" s="273" t="s">
        <v>1078</v>
      </c>
      <c r="BI20" s="6" t="e">
        <f t="shared" si="0"/>
        <v>#N/A</v>
      </c>
    </row>
    <row r="21" spans="1:61" ht="17.25" customHeight="1">
      <c r="A21" s="155"/>
      <c r="B21" s="7"/>
      <c r="D21" s="264">
        <f>IF($B$16=$AS$16,"",80)</f>
        <v>80</v>
      </c>
      <c r="E21" s="251" t="str">
        <f t="shared" ref="E21:L21" si="5">+IF(OR($B$11=0,$B$13=0,$B$18=0,$B$16=0),"",IF($B$16=$AS$13,E236,IF($B$16=$AS$14,E260,IF($B$16=$AS$16,"",E50))))</f>
        <v/>
      </c>
      <c r="F21" s="251" t="str">
        <f t="shared" si="5"/>
        <v/>
      </c>
      <c r="G21" s="251" t="str">
        <f t="shared" si="5"/>
        <v/>
      </c>
      <c r="H21" s="251" t="str">
        <f t="shared" si="5"/>
        <v/>
      </c>
      <c r="I21" s="251" t="str">
        <f t="shared" si="5"/>
        <v/>
      </c>
      <c r="J21" s="251" t="str">
        <f t="shared" si="5"/>
        <v/>
      </c>
      <c r="K21" s="251" t="str">
        <f t="shared" si="5"/>
        <v/>
      </c>
      <c r="L21" s="267" t="str">
        <f t="shared" si="5"/>
        <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2386</v>
      </c>
      <c r="BH21" s="273" t="s">
        <v>1079</v>
      </c>
      <c r="BI21" s="6">
        <f t="shared" si="0"/>
        <v>7</v>
      </c>
    </row>
    <row r="22" spans="1:61" ht="15" customHeight="1">
      <c r="A22" s="156"/>
      <c r="B22" s="14"/>
      <c r="D22" s="266">
        <f>IF($B$16=$AS$16,"",120)</f>
        <v>120</v>
      </c>
      <c r="E22" s="252" t="str">
        <f t="shared" ref="E22:L22" si="6">+IF(OR($B$11=0,$B$13=0,$B$18=0,$B$16=0),"",IF($B$16=$AS$13,0,IF($B$16=$AS$14,E261,IF($B$16=$AS$16,"",E51))))</f>
        <v/>
      </c>
      <c r="F22" s="252" t="str">
        <f t="shared" si="6"/>
        <v/>
      </c>
      <c r="G22" s="252" t="str">
        <f t="shared" si="6"/>
        <v/>
      </c>
      <c r="H22" s="252" t="str">
        <f t="shared" si="6"/>
        <v/>
      </c>
      <c r="I22" s="252" t="str">
        <f t="shared" si="6"/>
        <v/>
      </c>
      <c r="J22" s="252" t="str">
        <f t="shared" si="6"/>
        <v/>
      </c>
      <c r="K22" s="252" t="str">
        <f t="shared" si="6"/>
        <v/>
      </c>
      <c r="L22" s="268" t="str">
        <f t="shared" si="6"/>
        <v/>
      </c>
      <c r="M22" s="151"/>
      <c r="AT22" s="9" t="s">
        <v>103</v>
      </c>
      <c r="AU22" s="6" t="s">
        <v>2225</v>
      </c>
      <c r="AW22" s="274" t="s">
        <v>1150</v>
      </c>
      <c r="AX22" s="274" t="s">
        <v>1150</v>
      </c>
      <c r="AY22" s="275" t="s">
        <v>1086</v>
      </c>
      <c r="AZ22" s="212" t="s">
        <v>1430</v>
      </c>
      <c r="BA22" s="273" t="s">
        <v>1431</v>
      </c>
      <c r="BB22" s="273" t="s">
        <v>1085</v>
      </c>
      <c r="BC22" s="273" t="s">
        <v>1085</v>
      </c>
      <c r="BD22" s="279" t="s">
        <v>2386</v>
      </c>
      <c r="BE22" s="279" t="s">
        <v>2386</v>
      </c>
      <c r="BF22" s="273" t="s">
        <v>2386</v>
      </c>
      <c r="BG22" s="273" t="s">
        <v>1080</v>
      </c>
      <c r="BH22" s="273" t="s">
        <v>2386</v>
      </c>
      <c r="BI22" s="6" t="e">
        <f t="shared" si="0"/>
        <v>#N/A</v>
      </c>
    </row>
    <row r="23" spans="1:61" ht="30" customHeight="1">
      <c r="A23" s="364" t="str">
        <f>IF(OR($B$16=$AS$15,$B$16=$AS$13),"(5) LURA Date (should be same selection as above):","(5) Carryover / Determination Notice / Subaward Agreement Date:")</f>
        <v>(5) Carryover / Determination Notice / Subaward Agreement Date:</v>
      </c>
      <c r="B23" s="365"/>
      <c r="D23" s="80" t="s">
        <v>1419</v>
      </c>
      <c r="E23" s="7"/>
      <c r="F23" s="368"/>
      <c r="G23" s="368"/>
      <c r="H23" s="368"/>
      <c r="I23" s="368"/>
      <c r="J23" s="368"/>
      <c r="K23" s="368"/>
      <c r="L23" s="368"/>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2387</v>
      </c>
      <c r="BH23" s="273" t="s">
        <v>1080</v>
      </c>
      <c r="BI23" s="6">
        <f t="shared" si="0"/>
        <v>8</v>
      </c>
    </row>
    <row r="24" spans="1:61" ht="17.25" customHeight="1">
      <c r="A24" s="360"/>
      <c r="B24" s="361"/>
      <c r="D24" s="366" t="s">
        <v>1359</v>
      </c>
      <c r="E24" s="370" t="s">
        <v>1355</v>
      </c>
      <c r="F24" s="370"/>
      <c r="G24" s="370"/>
      <c r="H24" s="370"/>
      <c r="I24" s="370"/>
      <c r="J24" s="370"/>
      <c r="K24" s="370"/>
      <c r="L24" s="371"/>
      <c r="M24" s="151"/>
      <c r="AT24" s="9" t="s">
        <v>79</v>
      </c>
      <c r="AU24" s="199" t="s">
        <v>2227</v>
      </c>
      <c r="AW24" s="274" t="s">
        <v>1167</v>
      </c>
      <c r="AX24" s="274" t="s">
        <v>1167</v>
      </c>
      <c r="AY24" s="275" t="s">
        <v>1087</v>
      </c>
      <c r="AZ24" s="212" t="s">
        <v>1083</v>
      </c>
      <c r="BA24" s="273" t="s">
        <v>1432</v>
      </c>
      <c r="BB24" s="273" t="s">
        <v>100</v>
      </c>
      <c r="BC24" s="273" t="s">
        <v>100</v>
      </c>
      <c r="BD24" s="279" t="s">
        <v>2387</v>
      </c>
      <c r="BE24" s="279" t="s">
        <v>2387</v>
      </c>
      <c r="BF24" s="273" t="s">
        <v>2387</v>
      </c>
      <c r="BG24" s="273" t="s">
        <v>1428</v>
      </c>
      <c r="BH24" s="273" t="s">
        <v>1428</v>
      </c>
      <c r="BI24" s="6" t="e">
        <f t="shared" si="0"/>
        <v>#N/A</v>
      </c>
    </row>
    <row r="25" spans="1:61" ht="17.25" customHeight="1">
      <c r="A25" s="155"/>
      <c r="B25" s="14"/>
      <c r="D25" s="367"/>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2388</v>
      </c>
      <c r="BH25" s="273" t="s">
        <v>2388</v>
      </c>
      <c r="BI25" s="6">
        <f t="shared" si="0"/>
        <v>9</v>
      </c>
    </row>
    <row r="26" spans="1:61" ht="17.25" customHeight="1">
      <c r="A26" s="175" t="s">
        <v>2120</v>
      </c>
      <c r="B26" s="174"/>
      <c r="D26" s="264">
        <v>20</v>
      </c>
      <c r="E26" s="74" t="str">
        <f>IF(OR($B$16=0,$B$16=$AS$12,$B$16=$AS$13,$B$16=$AS$14,$B$16=$AS$15,$B$16=$AS$16),"",ROUNDDOWN(0.3*E54/12,0))</f>
        <v/>
      </c>
      <c r="F26" s="270" t="str">
        <f>IF(OR($B$16=0,$B$16=$AS$12,$B$16=$AS$13,$B$16=$AS$14,$B$16=$AS$15,$B$16=$AS$16),"",ROUNDDOWN(AVERAGE(E54,F54)/12*0.3,0))</f>
        <v/>
      </c>
      <c r="G26" s="270" t="str">
        <f>IF(OR($B$16=0,$B$16=$AS$12,$B$16=$AS$13,$B$16=$AS$14,$B$16=$AS$15,$B$16=$AS$16),"",ROUNDDOWN(0.3*G54/12,0))</f>
        <v/>
      </c>
      <c r="H26" s="270" t="str">
        <f>IF(OR($B$16=0,$B$16=$AS$12,$B$16=$AS$13,$B$16=$AS$14,$B$16=$AS$15,$B$16=$AS$16),"",ROUNDDOWN(AVERAGE(I54,H54)/12*0.3,0))</f>
        <v/>
      </c>
      <c r="I26" s="270" t="str">
        <f>IF(OR($B$16=0,$B$16=$AS$12,$B$16=$AS$13,$B$16=$AS$14,$B$16=$AS$15,$B$16=$AS$16),"",ROUNDDOWN(0.3*J54/12,0))</f>
        <v/>
      </c>
      <c r="J26" s="271" t="str">
        <f>IF(OR($B$16=0,$B$16=$AS$12,$B$16=$AS$13,$B$16=$AS$14,$B$16=$AS$15,$B$16=$AS$16),"",ROUNDDOWN(AVERAGE(K54,L54)/12*0.3,0))</f>
        <v/>
      </c>
      <c r="K26" s="262"/>
      <c r="L26" s="12"/>
      <c r="M26" s="151"/>
      <c r="N26" s="359"/>
      <c r="AT26" s="9" t="s">
        <v>105</v>
      </c>
      <c r="AU26" s="199" t="s">
        <v>2267</v>
      </c>
      <c r="AW26" s="280" t="s">
        <v>191</v>
      </c>
      <c r="AX26" s="280" t="s">
        <v>191</v>
      </c>
      <c r="AY26" s="275" t="s">
        <v>1089</v>
      </c>
      <c r="AZ26" s="212" t="s">
        <v>1433</v>
      </c>
      <c r="BA26" s="273" t="s">
        <v>1084</v>
      </c>
      <c r="BB26" s="273" t="s">
        <v>1088</v>
      </c>
      <c r="BC26" s="273" t="s">
        <v>1088</v>
      </c>
      <c r="BD26" s="279" t="s">
        <v>2388</v>
      </c>
      <c r="BE26" s="279" t="s">
        <v>2388</v>
      </c>
      <c r="BF26" s="273" t="s">
        <v>2388</v>
      </c>
      <c r="BG26" s="273" t="s">
        <v>1081</v>
      </c>
      <c r="BH26" s="273" t="s">
        <v>1081</v>
      </c>
      <c r="BI26" s="6" t="e">
        <f t="shared" si="0"/>
        <v>#N/A</v>
      </c>
    </row>
    <row r="27" spans="1:61" ht="17.25" customHeight="1">
      <c r="A27" s="353" t="s">
        <v>2122</v>
      </c>
      <c r="B27" s="354"/>
      <c r="D27" s="264">
        <f>IF($B$16=$AS$16,"15",30)</f>
        <v>30</v>
      </c>
      <c r="E27" s="75" t="str">
        <f>IF(OR($B$11=0,$B$18=0,$A$24=0,),"",IF(OR($B$16=$AS$14,$B$16=$AS$13),IF($B$29=$AP$10,$E241,IF($B$29=$AP$11,$E248,"")),IF($B$16=$AS$16,E278,ROUNDDOWN(0.3*E55/12,0))))</f>
        <v/>
      </c>
      <c r="F27" s="261" t="str">
        <f>IF(OR($B$11=0,$B$18=0,$A$24=0,),"",IF(OR($B$16=$AS$14,$B$16=$AS$13),IF($B$29=$AP$10,$F241,IF($B$29=$AP$11,$F248,"")),IF($B$16=$AS$16,F278,ROUNDDOWN(AVERAGE(E55,F55)/12*0.3,0))))</f>
        <v/>
      </c>
      <c r="G27" s="261" t="str">
        <f>IF(OR($B$11=0,$B$18=0,$A$24=0,),"",IF(OR($B$16=$AS$14,$B$16=$AS$13),IF($B$29=$AP$10,$G241,IF($B$29=$AP$11,$G248,"")),IF($B$16=$AS$16,G278,ROUNDDOWN(0.3*G55/12,0))))</f>
        <v/>
      </c>
      <c r="H27" s="261" t="str">
        <f>IF(OR($B$11=0,$B$18=0,$A$24=0,),"",IF(OR($B$16=$AS$14,$B$16=$AS$13),IF($B$29=$AP$10,$H241,IF($B$29=$AP$11,$H248,"")),IF($B$16=$AS$16,H278,ROUNDDOWN(AVERAGE(I55,H55)/12*0.3,0))))</f>
        <v/>
      </c>
      <c r="I27" s="261" t="str">
        <f>IF(OR($B$11=0,$B$18=0,$A$24=0,),"",IF(OR($B$16=$AS$14,$B$16=$AS$13),IF($B$29=$AP$10,$I241,IF($B$29=$AP$11,$I248,"")),IF($B$16=$AS$16,I278,ROUNDDOWN(0.3*J55/12,0))))</f>
        <v/>
      </c>
      <c r="J27" s="263" t="str">
        <f>IF(OR($B$11=0,$B$18=0,$A$24=0,),"",IF(OR($B$16=$AS$14,$B$16=$AS$13),IF($B$29=$AP$10,$J241,IF($B$29=$AP$11,$J248,"")),IF($B$16=$AS$16,J278,ROUNDDOWN(AVERAGE(K55,L55)/12*0.3,0))))</f>
        <v/>
      </c>
      <c r="K27" s="262"/>
      <c r="L27" s="12"/>
      <c r="M27" s="151"/>
      <c r="N27" s="359"/>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2389</v>
      </c>
      <c r="BH27" s="273" t="s">
        <v>2389</v>
      </c>
      <c r="BI27" s="6">
        <f t="shared" si="0"/>
        <v>10</v>
      </c>
    </row>
    <row r="28" spans="1:61" ht="17.25" customHeight="1">
      <c r="A28" s="353"/>
      <c r="B28" s="354"/>
      <c r="D28" s="264">
        <f>IF($B$16=$AS$16,"30",40)</f>
        <v>40</v>
      </c>
      <c r="E28" s="75" t="str">
        <f>IF(OR($B$11=0,$B$18=0,$A$24=0,),"",IF(OR($B$16=$AS$14,$B$16=$AS$13),IF($B$29=$AP$10,$E242,IF($B$29=$AP$11,$E$249,"")),IF($B$16=$AS$16,E279,ROUNDDOWN(0.3*E56/12,0))))</f>
        <v/>
      </c>
      <c r="F28" s="261" t="str">
        <f>IF(OR($B$11=0,$B$18=0,$A$24=0,),"",IF(OR($B$16=$AS$14,$B$16=$AS$13),IF($B$29=$AP$10,$F242,IF($B$29=$AP$11,$F$249,"")),IF($B$16=$AS$16,F279,ROUNDDOWN(AVERAGE(E56,F56)/12*0.3,0))))</f>
        <v/>
      </c>
      <c r="G28" s="261" t="str">
        <f>IF(OR($B$11=0,$B$18=0,$A$24=0,),"",IF(OR($B$16=$AS$14,$B$16=$AS$13),IF($B$29=$AP$10,$G242,IF($B$29=$AP$11,$G$249,"")),IF($B$16=$AS$16,G279,ROUNDDOWN(0.3*G56/12,0))))</f>
        <v/>
      </c>
      <c r="H28" s="261" t="str">
        <f>IF(OR($B$11=0,$B$18=0,$A$24=0,),"",IF(OR($B$16=$AS$14,$B$16=$AS$13),IF($B$29=$AP$10,$H242,IF($B$29=$AP$11,$H$249,"")),IF($B$16=$AS$16,H279,ROUNDDOWN(AVERAGE(I56,H56)/12*0.3,0))))</f>
        <v/>
      </c>
      <c r="I28" s="261" t="str">
        <f>IF(OR($B$11=0,$B$18=0,$A$24=0,),"",IF(OR($B$16=$AS$14,$B$16=$AS$13),IF($B$29=$AP$10,$I242,IF($B$29=$AP$11,$I$249,"")),IF($B$16=$AS$16,I279,ROUNDDOWN(0.3*J56/12,0))))</f>
        <v/>
      </c>
      <c r="J28" s="263" t="str">
        <f>IF(OR($B$11=0,$B$18=0,$A$24=0,),"",IF(OR($B$16=$AS$14,$B$16=$AS$13),IF($B$29=$AP$10,$J242,IF($B$29=$AP$11,$J$249,"")),IF($B$16=$AS$16,J279,ROUNDDOWN(AVERAGE(K56,L56)/12*0.3,0))))</f>
        <v/>
      </c>
      <c r="K28" s="262"/>
      <c r="L28" s="12"/>
      <c r="M28" s="151"/>
      <c r="AT28" s="9" t="s">
        <v>84</v>
      </c>
      <c r="AU28" s="199" t="s">
        <v>2367</v>
      </c>
      <c r="AW28" s="274" t="s">
        <v>62</v>
      </c>
      <c r="AX28" s="274" t="s">
        <v>62</v>
      </c>
      <c r="AY28" s="275" t="s">
        <v>1091</v>
      </c>
      <c r="AZ28" s="212" t="s">
        <v>1085</v>
      </c>
      <c r="BA28" s="273" t="s">
        <v>1086</v>
      </c>
      <c r="BB28" s="273" t="s">
        <v>1090</v>
      </c>
      <c r="BC28" s="273" t="s">
        <v>1090</v>
      </c>
      <c r="BD28" s="279" t="s">
        <v>2389</v>
      </c>
      <c r="BE28" s="279" t="s">
        <v>2389</v>
      </c>
      <c r="BF28" s="273" t="s">
        <v>2389</v>
      </c>
      <c r="BG28" s="273" t="s">
        <v>20</v>
      </c>
      <c r="BH28" s="273" t="s">
        <v>20</v>
      </c>
      <c r="BI28" s="6" t="e">
        <f t="shared" si="0"/>
        <v>#N/A</v>
      </c>
    </row>
    <row r="29" spans="1:61" ht="17.25" customHeight="1">
      <c r="A29" s="156"/>
      <c r="B29" s="176" t="s">
        <v>3229</v>
      </c>
      <c r="D29" s="264">
        <f>IF(OR(B16=AS14,B16=$AS$13),"Low",IF($B$16=$AS$16,"",50))</f>
        <v>50</v>
      </c>
      <c r="E29" s="75" t="str">
        <f>IF(OR($B$11=0,$B$18=0,$A$24=0,),"",IF(OR($B$16=$AS$14,$B$16=$AS$13),IF($B$29=$AP$10,$E243,IF($B$29=$AP$11,$E$250,"")),IF($B$16=$AS$16,"",ROUNDDOWN(0.3*E57/12,0))))</f>
        <v/>
      </c>
      <c r="F29" s="261" t="str">
        <f>IF(OR($B$11=0,$B$18=0,$A$24=0,),"",IF(OR($B$16=$AS$14,$B$16=$AS$13),IF($B$29=$AP$10,$F243,IF($B$29=$AP$11,$F$250,"")),IF($B$16=$AS$16,"",ROUNDDOWN(AVERAGE(E57,F57)/12*0.3,0))))</f>
        <v/>
      </c>
      <c r="G29" s="261" t="str">
        <f>IF(OR($B$11=0,$B$18=0,$A$24=0,),"",IF(OR($B$16=$AS$14,$B$16=$AS$13),IF($B$29=$AP$10,$G243,IF($B$29=$AP$11,$G$250,"")),IF($B$16=$AS$16,"",ROUNDDOWN(0.3*G57/12,0))))</f>
        <v/>
      </c>
      <c r="H29" s="261" t="str">
        <f>IF(OR($B$11=0,$B$18=0,$A$24=0,),"",IF(OR($B$16=$AS$14,$B$16=$AS$13),IF($B$29=$AP$10,$H243,IF($B$29=$AP$11,$H$250,"")),IF($B$16=$AS$16,"",ROUNDDOWN(AVERAGE(I57,H57)/12*0.3,0))))</f>
        <v/>
      </c>
      <c r="I29" s="261" t="str">
        <f>IF(OR($B$11=0,$B$18=0,$A$24=0,),"",IF(OR($B$16=$AS$14,$B$16=$AS$13),IF($B$29=$AP$10,$I243,IF($B$29=$AP$11,$I$250,"")),IF($B$16=$AS$16,"",ROUNDDOWN(0.3*J57/12,0))))</f>
        <v/>
      </c>
      <c r="J29" s="263" t="str">
        <f>IF(OR($B$11=0,$B$18=0,$A$24=0,),"",IF(OR($B$16=$AS$14,$B$16=$AS$13),IF($B$29=$AP$10,$J243,IF($B$29=$AP$11,$J$250,"")),IF($B$16=$AS$16,"",ROUNDDOWN(AVERAGE(K57,L57)/12*0.3,0))))</f>
        <v/>
      </c>
      <c r="K29" s="262"/>
      <c r="L29" s="12"/>
      <c r="M29" s="151"/>
      <c r="AT29" s="9" t="s">
        <v>107</v>
      </c>
      <c r="AU29" t="s">
        <v>3076</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t="str">
        <f>IF(OR($B$11=0,$B$18=0,$A$24=0,),"",IF(OR($B$16=$AS$14,$B$16=$AS$13),IF($B$29=$AP$10,$E244,IF($B$29=$AP$11,$E$251,"")),IF($B$16=$AS$16,"",ROUNDDOWN(0.3*E58/12,0))))</f>
        <v/>
      </c>
      <c r="F30" s="261" t="str">
        <f>IF(OR($B$11=0,$B$18=0,$A$24=0,),"",IF(OR($B$16=$AS$14,$B$16=$AS$13),IF($B$29=$AP$10,$F244,IF($B$29=$AP$11,$F$251,"")),IF($B$16=$AS$16,"",ROUNDDOWN(AVERAGE(E58,F58)/12*0.3,0))))</f>
        <v/>
      </c>
      <c r="G30" s="261" t="str">
        <f>IF(OR($B$11=0,$B$18=0,$A$24=0,),"",IF(OR($B$16=$AS$14,$B$16=$AS$13),IF($B$29=$AP$10,$G244,IF($B$29=$AP$11,$G$251,"")),IF($B$16=$AS$16,"",ROUNDDOWN(0.3*G58/12,0))))</f>
        <v/>
      </c>
      <c r="H30" s="261" t="str">
        <f>IF(OR($B$11=0,$B$18=0,$A$24=0,),"",IF(OR($B$16=$AS$14,$B$16=$AS$13),IF($B$29=$AP$10,$H244,IF($B$29=$AP$11,$H$251,"")),IF($B$16=$AS$16,"",ROUNDDOWN(AVERAGE(I58,H58)/12*0.3,0))))</f>
        <v/>
      </c>
      <c r="I30" s="261" t="str">
        <f>IF(OR($B$11=0,$B$18=0,$A$24=0,),"",IF(OR($B$16=$AS$14,$B$16=$AS$13),IF($B$29=$AP$10,$I244,IF($B$29=$AP$11,$I$251,"")),IF($B$16=$AS$16,"",ROUNDDOWN(0.3*J58/12,0))))</f>
        <v/>
      </c>
      <c r="J30" s="263" t="str">
        <f>IF(OR($B$11=0,$B$18=0,$A$24=0,),"",IF(OR($B$16=$AS$14,$B$16=$AS$13),IF($B$29=$AP$10,$J244,IF($B$29=$AP$11,$J$251,"")),IF($B$16=$AS$16,"",ROUNDDOWN(AVERAGE(K58,L58)/12*0.3,0))))</f>
        <v/>
      </c>
      <c r="K30" s="262"/>
      <c r="L30" s="12"/>
      <c r="M30" s="151"/>
      <c r="AT30" s="9" t="s">
        <v>34</v>
      </c>
      <c r="AU30" s="199" t="s">
        <v>2995</v>
      </c>
      <c r="AW30" s="280" t="s">
        <v>1018</v>
      </c>
      <c r="AX30" s="280" t="s">
        <v>1018</v>
      </c>
      <c r="AY30" s="275" t="s">
        <v>1093</v>
      </c>
      <c r="AZ30" s="212" t="s">
        <v>1086</v>
      </c>
      <c r="BA30" s="273" t="s">
        <v>1435</v>
      </c>
      <c r="BB30" s="273" t="s">
        <v>1092</v>
      </c>
      <c r="BC30" s="273" t="s">
        <v>1092</v>
      </c>
      <c r="BD30" s="279" t="s">
        <v>1429</v>
      </c>
      <c r="BE30" s="279" t="s">
        <v>1429</v>
      </c>
      <c r="BF30" s="273" t="s">
        <v>1429</v>
      </c>
      <c r="BG30" s="273" t="s">
        <v>2390</v>
      </c>
      <c r="BH30" s="273" t="s">
        <v>2390</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3077</v>
      </c>
      <c r="AW31" s="274" t="s">
        <v>1226</v>
      </c>
      <c r="AX31" s="274" t="s">
        <v>1226</v>
      </c>
      <c r="AY31" s="275" t="s">
        <v>1094</v>
      </c>
      <c r="AZ31" s="212" t="s">
        <v>1434</v>
      </c>
      <c r="BA31" s="273" t="s">
        <v>100</v>
      </c>
      <c r="BB31" s="273" t="s">
        <v>1094</v>
      </c>
      <c r="BC31" s="273" t="s">
        <v>1094</v>
      </c>
      <c r="BD31" s="279" t="s">
        <v>2390</v>
      </c>
      <c r="BE31" s="279" t="s">
        <v>2390</v>
      </c>
      <c r="BF31" s="273" t="s">
        <v>2390</v>
      </c>
      <c r="BG31" s="273" t="s">
        <v>96</v>
      </c>
      <c r="BH31" s="273" t="s">
        <v>96</v>
      </c>
      <c r="BI31" s="6" t="e">
        <f t="shared" si="0"/>
        <v>#N/A</v>
      </c>
    </row>
    <row r="32" spans="1:61" ht="17.850000000000001" customHeight="1">
      <c r="A32" s="156"/>
      <c r="B32" s="14"/>
      <c r="D32" s="264">
        <v>70</v>
      </c>
      <c r="E32" s="75" t="str">
        <f>IF(OR($B$16=0,$B$16=$AS$12,$B$16=$AS$13,$B$16=$AS$14,$B$16=$AS$15,$B$16=$AS$16),"",ROUNDDOWN(0.3*E59/12,0))</f>
        <v/>
      </c>
      <c r="F32" s="261" t="str">
        <f>IF(OR($B$16=0,$B$16=$AS$12,$B$16=$AS$13,$B$16=$AS$14,$B$16=$AS$15,$B$16=$AS$16),"",ROUNDDOWN(AVERAGE(E59,F59)/12*0.3,0))</f>
        <v/>
      </c>
      <c r="G32" s="261" t="str">
        <f>IF(OR($B$16=0,$B$16=$AS$12,$B$16=$AS$13,$B$16=$AS$14,$B$16=$AS$15,$B$16=$AS$16),"",ROUNDDOWN(0.3*G59/12,0))</f>
        <v/>
      </c>
      <c r="H32" s="261" t="str">
        <f>IF(OR($B$16=0,$B$16=$AS$12,$B$16=$AS$13,$B$16=$AS$14,$B$16=$AS$15,$B$16=$AS$16),"",ROUNDDOWN(AVERAGE(I59,H59)/12*0.3,0))</f>
        <v/>
      </c>
      <c r="I32" s="261" t="str">
        <f>IF(OR($B$16=0,$B$16=$AS$12,$B$16=$AS$13,$B$16=$AS$14,$B$16=$AS$15,$B$16=$AS$16),"",ROUNDDOWN(0.3*J59/12,0))</f>
        <v/>
      </c>
      <c r="J32" s="263" t="str">
        <f>IF(OR($B$16=0,$B$16=$AS$12,$B$16=$AS$13,$B$16=$AS$14,$B$16=$AS$15,$B$16=$AS$16),"",ROUNDDOWN(AVERAGE(K59,L59)/12*0.3,0))</f>
        <v/>
      </c>
      <c r="K32" s="262"/>
      <c r="L32" s="12"/>
      <c r="M32" s="151"/>
      <c r="AT32" s="9" t="s">
        <v>109</v>
      </c>
      <c r="AU32" s="199" t="s">
        <v>3112</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t="str">
        <f>IF(OR($B$11=0,$B$18=0,$A$24=0,$B$16=$AS$16),"",IF(OR($B$16=$AS$14,$B$16=$AS$13),$E245,ROUNDDOWN(0.3*E60/12,0)))</f>
        <v/>
      </c>
      <c r="F33" s="77" t="str">
        <f>IF(OR($B$11=0,$B$18=0,$A$24=0,$B$16=$AS$16),"",IF(OR($B$16=$A$13,$B$16=$AS$13),$F245,ROUNDDOWN(AVERAGE(E60,F60)/12*0.3,0)))</f>
        <v/>
      </c>
      <c r="G33" s="77" t="str">
        <f>IF(OR($B$11=0,$B$18=0,$A$24=0,$B$16=$AS$16),"",IF(OR($B$16=$A$13,$B$16=$AS$13),$G245,ROUNDDOWN(0.3*G60/12,0)))</f>
        <v/>
      </c>
      <c r="H33" s="77" t="str">
        <f>IF(OR($B$11=0,$B$18=0,$A$24=0,$B$16=$AS$16),"",IF(OR($B$16=$A$13,$B$16=$AS$13),H245,ROUNDDOWN(AVERAGE(I60,H60)/12*0.3,0)))</f>
        <v/>
      </c>
      <c r="I33" s="77" t="str">
        <f>IF(OR($B$11=0,$B$18=0,$A$24=0,$B$16=$AS$16),"",IF(OR($B$16=$A$13,$B$16=$AS$13),I245,ROUNDDOWN(0.3*J60/12,0)))</f>
        <v/>
      </c>
      <c r="J33" s="78" t="str">
        <f>IF(OR($B$11=0,$B$18=0,$A$24=0,$B$16=$AS$16),"",IF(OR($B$16=$A$13,$B$16=$AS$13),J245,ROUNDDOWN(AVERAGE(K60,L60)/12*0.3,0)))</f>
        <v/>
      </c>
      <c r="K33" s="269"/>
      <c r="L33" s="13"/>
      <c r="M33" s="151"/>
      <c r="AT33" s="9" t="s">
        <v>110</v>
      </c>
      <c r="AU33" t="s">
        <v>3185</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3186</v>
      </c>
      <c r="AW34" s="274" t="s">
        <v>1234</v>
      </c>
      <c r="AX34" s="274" t="s">
        <v>1234</v>
      </c>
      <c r="AY34" s="275" t="s">
        <v>1097</v>
      </c>
      <c r="AZ34" s="212" t="s">
        <v>1087</v>
      </c>
      <c r="BA34" s="273" t="s">
        <v>1089</v>
      </c>
      <c r="BB34" s="273" t="s">
        <v>1097</v>
      </c>
      <c r="BC34" s="273" t="s">
        <v>1097</v>
      </c>
      <c r="BD34" s="279" t="s">
        <v>1430</v>
      </c>
      <c r="BE34" s="279" t="s">
        <v>96</v>
      </c>
      <c r="BF34" s="273" t="s">
        <v>1430</v>
      </c>
      <c r="BG34" s="273" t="s">
        <v>2391</v>
      </c>
      <c r="BH34" s="273" t="s">
        <v>2391</v>
      </c>
      <c r="BI34" s="6" t="e">
        <f t="shared" si="0"/>
        <v>#N/A</v>
      </c>
    </row>
    <row r="35" spans="1:61" ht="77.25" customHeight="1">
      <c r="A35" s="351" t="s">
        <v>3222</v>
      </c>
      <c r="B35" s="351"/>
      <c r="C35" s="351"/>
      <c r="D35" s="351"/>
      <c r="E35" s="351"/>
      <c r="F35" s="351"/>
      <c r="G35" s="351"/>
      <c r="H35" s="351"/>
      <c r="I35" s="351"/>
      <c r="J35" s="351"/>
      <c r="K35" s="351"/>
      <c r="L35" s="351"/>
      <c r="M35" s="351"/>
      <c r="AT35" s="9" t="s">
        <v>35</v>
      </c>
      <c r="AU35" s="6" t="s">
        <v>3187</v>
      </c>
      <c r="AW35" s="274" t="s">
        <v>1240</v>
      </c>
      <c r="AX35" s="274" t="s">
        <v>1240</v>
      </c>
      <c r="AY35" s="275" t="s">
        <v>1098</v>
      </c>
      <c r="AZ35" s="212" t="s">
        <v>1088</v>
      </c>
      <c r="BA35" s="273" t="s">
        <v>1090</v>
      </c>
      <c r="BB35" s="273" t="s">
        <v>1098</v>
      </c>
      <c r="BC35" s="273" t="s">
        <v>1098</v>
      </c>
      <c r="BD35" s="279" t="s">
        <v>1431</v>
      </c>
      <c r="BE35" s="279" t="s">
        <v>1430</v>
      </c>
      <c r="BF35" s="273" t="s">
        <v>1431</v>
      </c>
      <c r="BG35" s="273" t="s">
        <v>2392</v>
      </c>
      <c r="BH35" s="273" t="s">
        <v>2392</v>
      </c>
      <c r="BI35" s="6">
        <f t="shared" si="0"/>
        <v>13</v>
      </c>
    </row>
    <row r="36" spans="1:61" ht="24.75" customHeight="1">
      <c r="A36" s="350" t="s">
        <v>1371</v>
      </c>
      <c r="B36" s="350"/>
      <c r="C36" s="350"/>
      <c r="D36" s="350"/>
      <c r="E36" s="350"/>
      <c r="F36" s="350"/>
      <c r="G36" s="350"/>
      <c r="H36" s="350"/>
      <c r="I36" s="350"/>
      <c r="J36" s="350"/>
      <c r="K36" s="350"/>
      <c r="L36" s="350"/>
      <c r="M36" s="350"/>
      <c r="AT36" s="9" t="s">
        <v>112</v>
      </c>
      <c r="AU36" s="199" t="s">
        <v>2368</v>
      </c>
      <c r="AW36" s="274" t="s">
        <v>1241</v>
      </c>
      <c r="AX36" s="274" t="s">
        <v>1241</v>
      </c>
      <c r="AY36" s="275" t="s">
        <v>1099</v>
      </c>
      <c r="AZ36" s="212" t="s">
        <v>1421</v>
      </c>
      <c r="BA36" s="273" t="s">
        <v>1091</v>
      </c>
      <c r="BB36" s="273" t="s">
        <v>1099</v>
      </c>
      <c r="BC36" s="273" t="s">
        <v>1099</v>
      </c>
      <c r="BD36" s="279" t="s">
        <v>2391</v>
      </c>
      <c r="BE36" s="279" t="s">
        <v>1431</v>
      </c>
      <c r="BF36" s="273" t="s">
        <v>2391</v>
      </c>
      <c r="BG36" s="273" t="s">
        <v>2393</v>
      </c>
      <c r="BH36" s="273" t="s">
        <v>2393</v>
      </c>
      <c r="BI36" s="6">
        <f t="shared" si="0"/>
        <v>14</v>
      </c>
    </row>
    <row r="37" spans="1:61">
      <c r="A37" s="350"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50"/>
      <c r="C37" s="350"/>
      <c r="D37" s="350"/>
      <c r="E37" s="350"/>
      <c r="F37" s="350"/>
      <c r="G37" s="350"/>
      <c r="H37" s="350"/>
      <c r="I37" s="350"/>
      <c r="J37" s="350"/>
      <c r="K37" s="350"/>
      <c r="L37" s="350"/>
      <c r="M37" s="350"/>
      <c r="AT37" s="9" t="s">
        <v>26</v>
      </c>
      <c r="AW37" s="274" t="s">
        <v>1241</v>
      </c>
      <c r="AX37" s="274" t="s">
        <v>1241</v>
      </c>
      <c r="AY37" s="275" t="s">
        <v>1099</v>
      </c>
      <c r="AZ37" s="212" t="s">
        <v>1421</v>
      </c>
      <c r="BA37" s="273" t="s">
        <v>1570</v>
      </c>
      <c r="BB37" s="273" t="s">
        <v>173</v>
      </c>
      <c r="BC37" s="273" t="s">
        <v>173</v>
      </c>
      <c r="BD37" s="279" t="s">
        <v>2392</v>
      </c>
      <c r="BE37" s="279" t="s">
        <v>2391</v>
      </c>
      <c r="BF37" s="273" t="s">
        <v>2392</v>
      </c>
      <c r="BG37" s="273" t="s">
        <v>2394</v>
      </c>
      <c r="BH37" s="273" t="s">
        <v>2394</v>
      </c>
      <c r="BI37" s="6" t="e">
        <f t="shared" si="0"/>
        <v>#N/A</v>
      </c>
    </row>
    <row r="38" spans="1:61" ht="27" customHeight="1">
      <c r="A38" s="350" t="s">
        <v>3232</v>
      </c>
      <c r="B38" s="350"/>
      <c r="C38" s="350"/>
      <c r="D38" s="350"/>
      <c r="E38" s="350"/>
      <c r="F38" s="350"/>
      <c r="G38" s="350"/>
      <c r="H38" s="350"/>
      <c r="I38" s="350"/>
      <c r="J38" s="350"/>
      <c r="K38" s="350"/>
      <c r="L38" s="350"/>
      <c r="M38" s="350"/>
      <c r="AT38" s="9" t="s">
        <v>113</v>
      </c>
      <c r="AW38" s="274" t="s">
        <v>1242</v>
      </c>
      <c r="AX38" s="274" t="s">
        <v>1242</v>
      </c>
      <c r="AY38" s="275" t="s">
        <v>1100</v>
      </c>
      <c r="AZ38" s="212" t="s">
        <v>1089</v>
      </c>
      <c r="BA38" s="273" t="s">
        <v>1436</v>
      </c>
      <c r="BB38" s="273" t="s">
        <v>1508</v>
      </c>
      <c r="BC38" s="273" t="s">
        <v>1508</v>
      </c>
      <c r="BD38" s="279" t="s">
        <v>2393</v>
      </c>
      <c r="BE38" s="279" t="s">
        <v>2392</v>
      </c>
      <c r="BF38" s="273" t="s">
        <v>2393</v>
      </c>
      <c r="BG38" s="273" t="s">
        <v>1083</v>
      </c>
      <c r="BH38" s="273" t="s">
        <v>1083</v>
      </c>
      <c r="BI38" s="6" t="e">
        <f t="shared" si="0"/>
        <v>#N/A</v>
      </c>
    </row>
    <row r="39" spans="1:61" ht="27" customHeight="1">
      <c r="A39" s="381" t="s">
        <v>2112</v>
      </c>
      <c r="B39" s="381"/>
      <c r="C39" s="381"/>
      <c r="D39" s="381"/>
      <c r="E39" s="381"/>
      <c r="F39" s="381"/>
      <c r="G39" s="381"/>
      <c r="H39" s="381"/>
      <c r="I39" s="381"/>
      <c r="J39" s="381"/>
      <c r="K39" s="381"/>
      <c r="L39" s="381"/>
      <c r="M39" s="381"/>
      <c r="AT39" s="9" t="s">
        <v>12</v>
      </c>
      <c r="AW39" s="280" t="s">
        <v>225</v>
      </c>
      <c r="AX39" s="280" t="s">
        <v>225</v>
      </c>
      <c r="AY39" s="275" t="s">
        <v>173</v>
      </c>
      <c r="AZ39" s="212" t="s">
        <v>1090</v>
      </c>
      <c r="BA39" s="273" t="s">
        <v>1092</v>
      </c>
      <c r="BB39" s="273" t="s">
        <v>1016</v>
      </c>
      <c r="BC39" s="273" t="s">
        <v>1016</v>
      </c>
      <c r="BD39" s="279" t="s">
        <v>2394</v>
      </c>
      <c r="BE39" s="279" t="s">
        <v>2393</v>
      </c>
      <c r="BF39" s="273" t="s">
        <v>2394</v>
      </c>
      <c r="BG39" s="273" t="s">
        <v>2395</v>
      </c>
      <c r="BH39" s="273" t="s">
        <v>3117</v>
      </c>
      <c r="BI39" s="6" t="e">
        <f t="shared" si="0"/>
        <v>#N/A</v>
      </c>
    </row>
    <row r="40" spans="1:61"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2394</v>
      </c>
      <c r="BF40" s="273" t="s">
        <v>1083</v>
      </c>
      <c r="BG40" s="273" t="s">
        <v>3117</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2395</v>
      </c>
      <c r="BE41" s="279" t="s">
        <v>1083</v>
      </c>
      <c r="BF41" s="273" t="s">
        <v>2395</v>
      </c>
      <c r="BG41" s="273" t="s">
        <v>1432</v>
      </c>
      <c r="BH41" s="273" t="s">
        <v>3118</v>
      </c>
      <c r="BI41" s="6">
        <f t="shared" si="0"/>
        <v>15</v>
      </c>
    </row>
    <row r="42" spans="1:61" hidden="1">
      <c r="A42" s="79"/>
      <c r="D42" s="388" t="s">
        <v>1356</v>
      </c>
      <c r="E42" s="385" t="s">
        <v>1362</v>
      </c>
      <c r="F42" s="386"/>
      <c r="G42" s="386"/>
      <c r="H42" s="386"/>
      <c r="I42" s="386"/>
      <c r="J42" s="386"/>
      <c r="K42" s="386"/>
      <c r="L42" s="387"/>
      <c r="AT42" s="9" t="s">
        <v>22</v>
      </c>
      <c r="AW42" s="280" t="s">
        <v>1015</v>
      </c>
      <c r="AX42" s="274" t="s">
        <v>1255</v>
      </c>
      <c r="AY42" s="275" t="s">
        <v>1016</v>
      </c>
      <c r="AZ42" s="212" t="s">
        <v>1436</v>
      </c>
      <c r="BA42" s="273" t="s">
        <v>1422</v>
      </c>
      <c r="BB42" s="273" t="s">
        <v>1106</v>
      </c>
      <c r="BC42" s="273" t="s">
        <v>1106</v>
      </c>
      <c r="BD42" s="279" t="s">
        <v>1432</v>
      </c>
      <c r="BE42" s="279" t="s">
        <v>2395</v>
      </c>
      <c r="BF42" s="273" t="s">
        <v>1432</v>
      </c>
      <c r="BG42" s="273" t="s">
        <v>3118</v>
      </c>
      <c r="BH42" s="273" t="s">
        <v>1433</v>
      </c>
      <c r="BI42" s="6" t="e">
        <f t="shared" ref="BI42:BI68" si="7">+MATCH(BE$10:BE$558,AZ$10:AZ$551,0)</f>
        <v>#N/A</v>
      </c>
    </row>
    <row r="43" spans="1:61" hidden="1">
      <c r="A43" s="79"/>
      <c r="D43" s="389"/>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0</v>
      </c>
      <c r="F45" s="15">
        <f t="array" ref="F45">+MAX(IF($B63:$B89=1,F63:F89))</f>
        <v>0</v>
      </c>
      <c r="G45" s="15">
        <f t="array" ref="G45">+MAX(IF($B63:$B89=1,G63:G89))</f>
        <v>0</v>
      </c>
      <c r="H45" s="15">
        <f t="array" ref="H45">+MAX(IF($B63:$B89=1,H63:H89))</f>
        <v>0</v>
      </c>
      <c r="I45" s="15">
        <f t="array" ref="I45">+MAX(IF($B63:$B89=1,I63:I89))</f>
        <v>0</v>
      </c>
      <c r="J45" s="15">
        <f t="array" ref="J45">+MAX(IF($B63:$B89=1,J63:J89))</f>
        <v>0</v>
      </c>
      <c r="K45" s="15">
        <f t="array" ref="K45">+MAX(IF($B63:$B89=1,K63:K89))</f>
        <v>0</v>
      </c>
      <c r="L45" s="16">
        <f t="array" ref="L45">+MAX(IF($B63:$B89=1,L63:L89))</f>
        <v>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2396</v>
      </c>
      <c r="BI45" s="6">
        <f t="shared" si="7"/>
        <v>17</v>
      </c>
    </row>
    <row r="46" spans="1:61" hidden="1">
      <c r="A46" s="79"/>
      <c r="D46" s="257">
        <v>40</v>
      </c>
      <c r="E46" s="34">
        <f t="array" ref="E46">+MAX(IF($B91:$B117=1,E91:E117))</f>
        <v>0</v>
      </c>
      <c r="F46" s="15">
        <f t="array" ref="F46">+MAX(IF($B91:$B117=1,F91:F117))</f>
        <v>0</v>
      </c>
      <c r="G46" s="15">
        <f t="array" ref="G46">+MAX(IF($B91:$B117=1,G91:G117))</f>
        <v>0</v>
      </c>
      <c r="H46" s="15">
        <f t="array" ref="H46">+MAX(IF($B91:$B117=1,H91:H117))</f>
        <v>0</v>
      </c>
      <c r="I46" s="15">
        <f t="array" ref="I46">+MAX(IF($B91:$B117=1,I91:I117))</f>
        <v>0</v>
      </c>
      <c r="J46" s="15">
        <f t="array" ref="J46">+MAX(IF($B91:$B117=1,J91:J117))</f>
        <v>0</v>
      </c>
      <c r="K46" s="15">
        <f t="array" ref="K46">+MAX(IF($B91:$B117=1,K91:K117))</f>
        <v>0</v>
      </c>
      <c r="L46" s="16">
        <f t="array" ref="L46">+MAX(IF($B91:$B117=1,L91:L117))</f>
        <v>0</v>
      </c>
      <c r="AT46" s="9" t="s">
        <v>117</v>
      </c>
      <c r="AW46" s="274" t="s">
        <v>1263</v>
      </c>
      <c r="AX46" s="280" t="s">
        <v>1262</v>
      </c>
      <c r="AY46" s="275" t="s">
        <v>1106</v>
      </c>
      <c r="AZ46" s="212" t="s">
        <v>1422</v>
      </c>
      <c r="BA46" s="273" t="s">
        <v>1096</v>
      </c>
      <c r="BB46" s="273" t="s">
        <v>1107</v>
      </c>
      <c r="BC46" s="273" t="s">
        <v>1107</v>
      </c>
      <c r="BD46" s="279" t="s">
        <v>1085</v>
      </c>
      <c r="BE46" s="279" t="s">
        <v>1084</v>
      </c>
      <c r="BF46" s="273" t="s">
        <v>2396</v>
      </c>
      <c r="BG46" s="273" t="s">
        <v>2396</v>
      </c>
      <c r="BH46" s="273" t="s">
        <v>2397</v>
      </c>
      <c r="BI46" s="6">
        <f t="shared" si="7"/>
        <v>18</v>
      </c>
    </row>
    <row r="47" spans="1:61" hidden="1">
      <c r="A47" s="79"/>
      <c r="D47" s="257">
        <v>50</v>
      </c>
      <c r="E47" s="34">
        <f t="array" ref="E47">+MAX(IF($B119:$B145=1,E119:E145))</f>
        <v>0</v>
      </c>
      <c r="F47" s="15">
        <f t="array" ref="F47">+MAX(IF($B119:$B145=1,F119:F145))</f>
        <v>0</v>
      </c>
      <c r="G47" s="15">
        <f t="array" ref="G47">+MAX(IF($B119:$B145=1,G119:G145))</f>
        <v>0</v>
      </c>
      <c r="H47" s="15">
        <f t="array" ref="H47">+MAX(IF($B119:$B145=1,H119:H145))</f>
        <v>0</v>
      </c>
      <c r="I47" s="15">
        <f t="array" ref="I47">+MAX(IF($B119:$B145=1,I119:I145))</f>
        <v>0</v>
      </c>
      <c r="J47" s="15">
        <f t="array" ref="J47">+MAX(IF($B119:$B145=1,J119:J145))</f>
        <v>0</v>
      </c>
      <c r="K47" s="15">
        <f t="array" ref="K47">+MAX(IF($B119:$B145=1,K119:K145))</f>
        <v>0</v>
      </c>
      <c r="L47" s="16">
        <f t="array" ref="L47">+MAX(IF($B119:$B145=1,L119:L145))</f>
        <v>0</v>
      </c>
      <c r="AT47" s="9" t="s">
        <v>118</v>
      </c>
      <c r="AW47" s="274" t="s">
        <v>195</v>
      </c>
      <c r="AX47" s="274" t="s">
        <v>1263</v>
      </c>
      <c r="AY47" s="275" t="s">
        <v>35</v>
      </c>
      <c r="AZ47" s="212" t="s">
        <v>1437</v>
      </c>
      <c r="BA47" s="273" t="s">
        <v>1097</v>
      </c>
      <c r="BB47" s="273" t="s">
        <v>1443</v>
      </c>
      <c r="BC47" s="273" t="s">
        <v>1443</v>
      </c>
      <c r="BD47" s="279" t="s">
        <v>2396</v>
      </c>
      <c r="BE47" s="279" t="s">
        <v>1085</v>
      </c>
      <c r="BF47" s="273" t="s">
        <v>2397</v>
      </c>
      <c r="BG47" s="273" t="s">
        <v>2397</v>
      </c>
      <c r="BH47" s="273" t="s">
        <v>1086</v>
      </c>
      <c r="BI47" s="6">
        <f t="shared" si="7"/>
        <v>19</v>
      </c>
    </row>
    <row r="48" spans="1:61" hidden="1">
      <c r="A48" s="79"/>
      <c r="D48" s="257">
        <v>60</v>
      </c>
      <c r="E48" s="34">
        <f t="array" ref="E48">+MAX(IF($B147:$B173=1,E147:E173))</f>
        <v>0</v>
      </c>
      <c r="F48" s="15">
        <f t="array" ref="F48">+MAX(IF($B147:$B173=1,F147:F173))</f>
        <v>0</v>
      </c>
      <c r="G48" s="15">
        <f t="array" ref="G48">+MAX(IF($B147:$B173=1,G147:G173))</f>
        <v>0</v>
      </c>
      <c r="H48" s="15">
        <f t="array" ref="H48">+MAX(IF($B147:$B173=1,H147:H173))</f>
        <v>0</v>
      </c>
      <c r="I48" s="15">
        <f t="array" ref="I48">+MAX(IF($B147:$B173=1,I147:I173))</f>
        <v>0</v>
      </c>
      <c r="J48" s="15">
        <f t="array" ref="J48">+MAX(IF($B147:$B173=1,J147:J173))</f>
        <v>0</v>
      </c>
      <c r="K48" s="15">
        <f t="array" ref="K48">+MAX(IF($B147:$B173=1,K147:K173))</f>
        <v>0</v>
      </c>
      <c r="L48" s="16">
        <f t="array" ref="L48">+MAX(IF($B147:$B173=1,L147:L173))</f>
        <v>0</v>
      </c>
      <c r="AT48" s="86" t="s">
        <v>93</v>
      </c>
      <c r="AW48" s="274" t="s">
        <v>1269</v>
      </c>
      <c r="AX48" s="274" t="s">
        <v>195</v>
      </c>
      <c r="AY48" s="275" t="s">
        <v>1021</v>
      </c>
      <c r="AZ48" s="212" t="s">
        <v>1094</v>
      </c>
      <c r="BA48" s="273" t="s">
        <v>1098</v>
      </c>
      <c r="BB48" s="273" t="s">
        <v>1108</v>
      </c>
      <c r="BC48" s="273" t="s">
        <v>1108</v>
      </c>
      <c r="BD48" s="279" t="s">
        <v>2397</v>
      </c>
      <c r="BE48" s="279" t="s">
        <v>2396</v>
      </c>
      <c r="BF48" s="273" t="s">
        <v>1086</v>
      </c>
      <c r="BG48" s="273" t="s">
        <v>1086</v>
      </c>
      <c r="BH48" s="273" t="s">
        <v>1434</v>
      </c>
      <c r="BI48" s="6" t="e">
        <f t="shared" si="7"/>
        <v>#N/A</v>
      </c>
    </row>
    <row r="49" spans="1:61" s="85" customFormat="1" hidden="1">
      <c r="A49" s="79"/>
      <c r="B49" s="6"/>
      <c r="C49" s="7"/>
      <c r="D49" s="257">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2397</v>
      </c>
      <c r="BF49" s="273" t="s">
        <v>1434</v>
      </c>
      <c r="BG49" s="273" t="s">
        <v>1434</v>
      </c>
      <c r="BH49" s="273" t="s">
        <v>1435</v>
      </c>
      <c r="BI49" s="6" t="e">
        <f t="shared" si="7"/>
        <v>#N/A</v>
      </c>
    </row>
    <row r="50" spans="1:61" hidden="1">
      <c r="A50" s="79"/>
      <c r="D50" s="258">
        <v>80</v>
      </c>
      <c r="E50" s="35">
        <f t="array" ref="E50">+MAX(IF($B175:$B201=1,E175:E201))</f>
        <v>0</v>
      </c>
      <c r="F50" s="17">
        <f t="array" ref="F50">+MAX(IF($B175:$B201=1,F175:F201))</f>
        <v>0</v>
      </c>
      <c r="G50" s="17">
        <f t="array" ref="G50">+MAX(IF($B175:$B201=1,G175:G201))</f>
        <v>0</v>
      </c>
      <c r="H50" s="17">
        <f t="array" ref="H50">+MAX(IF($B175:$B201=1,H175:H201))</f>
        <v>0</v>
      </c>
      <c r="I50" s="17">
        <f t="array" ref="I50">+MAX(IF($B175:$B201=1,I175:I201))</f>
        <v>0</v>
      </c>
      <c r="J50" s="17">
        <f t="array" ref="J50">+MAX(IF($B175:$B201=1,J175:J201))</f>
        <v>0</v>
      </c>
      <c r="K50" s="17">
        <f t="array" ref="K50">+MAX(IF($B175:$B201=1,K175:K201))</f>
        <v>0</v>
      </c>
      <c r="L50" s="18">
        <f t="array" ref="L50">+MAX(IF($B175:$B201=1,L175:L201))</f>
        <v>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2398</v>
      </c>
      <c r="BE50" s="279" t="s">
        <v>1086</v>
      </c>
      <c r="BF50" s="273" t="s">
        <v>1435</v>
      </c>
      <c r="BG50" s="273" t="s">
        <v>1435</v>
      </c>
      <c r="BH50" s="273" t="s">
        <v>100</v>
      </c>
      <c r="BI50" s="6">
        <f t="shared" si="7"/>
        <v>21</v>
      </c>
    </row>
    <row r="51" spans="1:61" hidden="1">
      <c r="A51" s="79"/>
      <c r="AT51" s="9" t="s">
        <v>121</v>
      </c>
      <c r="AW51" s="280" t="s">
        <v>2941</v>
      </c>
      <c r="AX51" s="280" t="s">
        <v>1020</v>
      </c>
      <c r="AY51" s="275" t="s">
        <v>1109</v>
      </c>
      <c r="AZ51" s="212" t="s">
        <v>1097</v>
      </c>
      <c r="BA51" s="273" t="s">
        <v>173</v>
      </c>
      <c r="BB51" s="273" t="s">
        <v>1111</v>
      </c>
      <c r="BC51" s="273" t="s">
        <v>1111</v>
      </c>
      <c r="BD51" s="279" t="s">
        <v>1434</v>
      </c>
      <c r="BE51" s="279" t="s">
        <v>2398</v>
      </c>
      <c r="BF51" s="273" t="s">
        <v>100</v>
      </c>
      <c r="BG51" s="273" t="s">
        <v>100</v>
      </c>
      <c r="BH51" s="273" t="s">
        <v>1087</v>
      </c>
      <c r="BI51" s="6" t="e">
        <f t="shared" si="7"/>
        <v>#N/A</v>
      </c>
    </row>
    <row r="52" spans="1:61" hidden="1">
      <c r="A52" s="79"/>
      <c r="D52" s="388" t="s">
        <v>1356</v>
      </c>
      <c r="E52" s="385" t="s">
        <v>1417</v>
      </c>
      <c r="F52" s="386"/>
      <c r="G52" s="386"/>
      <c r="H52" s="386"/>
      <c r="I52" s="386"/>
      <c r="J52" s="386"/>
      <c r="K52" s="386"/>
      <c r="L52" s="387"/>
      <c r="AT52" s="9" t="s">
        <v>40</v>
      </c>
      <c r="AW52" s="274" t="s">
        <v>1281</v>
      </c>
      <c r="AX52" s="280" t="s">
        <v>2941</v>
      </c>
      <c r="AY52" s="275" t="s">
        <v>1110</v>
      </c>
      <c r="AZ52" s="212" t="s">
        <v>1098</v>
      </c>
      <c r="BA52" s="273" t="s">
        <v>1506</v>
      </c>
      <c r="BB52" s="273" t="s">
        <v>1510</v>
      </c>
      <c r="BC52" s="273" t="s">
        <v>1510</v>
      </c>
      <c r="BD52" s="279" t="s">
        <v>1435</v>
      </c>
      <c r="BE52" s="279" t="s">
        <v>1434</v>
      </c>
      <c r="BF52" s="273" t="s">
        <v>2998</v>
      </c>
      <c r="BG52" s="273" t="s">
        <v>2998</v>
      </c>
      <c r="BH52" s="273" t="s">
        <v>1088</v>
      </c>
      <c r="BI52" s="6">
        <f t="shared" si="7"/>
        <v>22</v>
      </c>
    </row>
    <row r="53" spans="1:61" hidden="1">
      <c r="A53" s="79"/>
      <c r="D53" s="389"/>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2999</v>
      </c>
      <c r="BI54" s="6">
        <f t="shared" si="7"/>
        <v>24</v>
      </c>
    </row>
    <row r="55" spans="1:61" hidden="1">
      <c r="A55" s="79"/>
      <c r="D55" s="257">
        <v>30</v>
      </c>
      <c r="E55" s="34">
        <f t="array" ref="E55">+MAX(IF($C63:$C89=1,E63:E89))</f>
        <v>0</v>
      </c>
      <c r="F55" s="15">
        <f t="array" ref="F55">+MAX(IF($C63:$C89=1,F63:F89))</f>
        <v>0</v>
      </c>
      <c r="G55" s="15">
        <f t="array" ref="G55">+MAX(IF($C63:$C89=1,G63:G89))</f>
        <v>0</v>
      </c>
      <c r="H55" s="15">
        <f t="array" ref="H55">+MAX(IF($C63:$C89=1,H63:H89))</f>
        <v>0</v>
      </c>
      <c r="I55" s="15">
        <f t="array" ref="I55">+MAX(IF($C63:$C89=1,I63:I89))</f>
        <v>0</v>
      </c>
      <c r="J55" s="15">
        <f t="array" ref="J55">+MAX(IF($C63:$C89=1,J63:J89))</f>
        <v>0</v>
      </c>
      <c r="K55" s="15">
        <f t="array" ref="K55">+MAX(IF($C63:$C89=1,K63:K89))</f>
        <v>0</v>
      </c>
      <c r="L55" s="16">
        <f t="array" ref="L55">+MAX(IF($C63:$C89=1,L63:L89))</f>
        <v>0</v>
      </c>
      <c r="AT55" s="9" t="s">
        <v>80</v>
      </c>
      <c r="AW55" s="280" t="s">
        <v>1023</v>
      </c>
      <c r="AX55" s="274" t="s">
        <v>64</v>
      </c>
      <c r="AY55" s="275" t="s">
        <v>1113</v>
      </c>
      <c r="AZ55" s="212" t="s">
        <v>173</v>
      </c>
      <c r="BA55" s="273" t="s">
        <v>1438</v>
      </c>
      <c r="BB55" s="273" t="s">
        <v>1117</v>
      </c>
      <c r="BC55" s="273" t="s">
        <v>1117</v>
      </c>
      <c r="BD55" s="279" t="s">
        <v>1088</v>
      </c>
      <c r="BE55" s="279" t="s">
        <v>1087</v>
      </c>
      <c r="BF55" s="273" t="s">
        <v>2999</v>
      </c>
      <c r="BG55" s="273" t="s">
        <v>101</v>
      </c>
      <c r="BH55" s="273" t="s">
        <v>2399</v>
      </c>
      <c r="BI55" s="6">
        <f t="shared" si="7"/>
        <v>25</v>
      </c>
    </row>
    <row r="56" spans="1:61" hidden="1">
      <c r="A56" s="79"/>
      <c r="D56" s="257">
        <v>40</v>
      </c>
      <c r="E56" s="34">
        <f t="array" ref="E56">+MAX(IF($C91:$C117=1,E91:E117))</f>
        <v>0</v>
      </c>
      <c r="F56" s="15">
        <f t="array" ref="F56">+MAX(IF($C91:$C117=1,F91:F117))</f>
        <v>0</v>
      </c>
      <c r="G56" s="15">
        <f t="array" ref="G56">+MAX(IF($C91:$C117=1,G91:G117))</f>
        <v>0</v>
      </c>
      <c r="H56" s="15">
        <f t="array" ref="H56">+MAX(IF($C91:$C117=1,H91:H117))</f>
        <v>0</v>
      </c>
      <c r="I56" s="15">
        <f t="array" ref="I56">+MAX(IF($C91:$C117=1,I91:I117))</f>
        <v>0</v>
      </c>
      <c r="J56" s="15">
        <f t="array" ref="J56">+MAX(IF($C91:$C117=1,J91:J117))</f>
        <v>0</v>
      </c>
      <c r="K56" s="15">
        <f t="array" ref="K56">+MAX(IF($C91:$C117=1,K91:K117))</f>
        <v>0</v>
      </c>
      <c r="L56" s="16">
        <f t="array" ref="L56">+MAX(IF($C91:$C117=1,L91:L117))</f>
        <v>0</v>
      </c>
      <c r="AT56" s="9" t="s">
        <v>124</v>
      </c>
      <c r="AW56" s="274" t="s">
        <v>2815</v>
      </c>
      <c r="AX56" s="280" t="s">
        <v>1023</v>
      </c>
      <c r="AY56" s="275" t="s">
        <v>1114</v>
      </c>
      <c r="AZ56" s="212" t="s">
        <v>1506</v>
      </c>
      <c r="BA56" s="273" t="s">
        <v>1508</v>
      </c>
      <c r="BB56" s="273" t="s">
        <v>1119</v>
      </c>
      <c r="BC56" s="273" t="s">
        <v>1119</v>
      </c>
      <c r="BD56" s="279" t="s">
        <v>1421</v>
      </c>
      <c r="BE56" s="279" t="s">
        <v>1088</v>
      </c>
      <c r="BF56" s="273" t="s">
        <v>2399</v>
      </c>
      <c r="BG56" s="273" t="s">
        <v>2999</v>
      </c>
      <c r="BH56" s="273" t="s">
        <v>1089</v>
      </c>
      <c r="BI56" s="6">
        <f t="shared" si="7"/>
        <v>26</v>
      </c>
    </row>
    <row r="57" spans="1:61" hidden="1">
      <c r="A57" s="79"/>
      <c r="D57" s="257">
        <v>50</v>
      </c>
      <c r="E57" s="34">
        <f t="array" ref="E57">+MAX(IF($C119:$C145=1,E119:E145))</f>
        <v>0</v>
      </c>
      <c r="F57" s="15">
        <f t="array" ref="F57">+MAX(IF($C119:$C145=1,F119:F145))</f>
        <v>0</v>
      </c>
      <c r="G57" s="15">
        <f t="array" ref="G57">+MAX(IF($C119:$C145=1,G119:G145))</f>
        <v>0</v>
      </c>
      <c r="H57" s="15">
        <f t="array" ref="H57">+MAX(IF($C119:$C145=1,H119:H145))</f>
        <v>0</v>
      </c>
      <c r="I57" s="15">
        <f t="array" ref="I57">+MAX(IF($C119:$C145=1,I119:I145))</f>
        <v>0</v>
      </c>
      <c r="J57" s="15">
        <f t="array" ref="J57">+MAX(IF($C119:$C145=1,J119:J145))</f>
        <v>0</v>
      </c>
      <c r="K57" s="15">
        <f t="array" ref="K57">+MAX(IF($C119:$C145=1,K119:K145))</f>
        <v>0</v>
      </c>
      <c r="L57" s="16">
        <f t="array" ref="L57">+MAX(IF($C119:$C145=1,L119:L145))</f>
        <v>0</v>
      </c>
      <c r="AS57" s="85"/>
      <c r="AT57" s="9" t="s">
        <v>125</v>
      </c>
      <c r="AW57" s="274" t="s">
        <v>1314</v>
      </c>
      <c r="AX57" s="274" t="s">
        <v>2815</v>
      </c>
      <c r="AY57" s="275" t="s">
        <v>1115</v>
      </c>
      <c r="AZ57" s="212" t="s">
        <v>1101</v>
      </c>
      <c r="BA57" s="273" t="s">
        <v>1102</v>
      </c>
      <c r="BB57" s="273" t="s">
        <v>1120</v>
      </c>
      <c r="BC57" s="273" t="s">
        <v>1120</v>
      </c>
      <c r="BD57" s="279" t="s">
        <v>2399</v>
      </c>
      <c r="BE57" s="279" t="s">
        <v>1421</v>
      </c>
      <c r="BF57" s="273" t="s">
        <v>1089</v>
      </c>
      <c r="BG57" s="273" t="s">
        <v>2399</v>
      </c>
      <c r="BH57" s="273" t="s">
        <v>1090</v>
      </c>
      <c r="BI57" s="6">
        <f t="shared" si="7"/>
        <v>27</v>
      </c>
    </row>
    <row r="58" spans="1:61" hidden="1">
      <c r="A58" s="79"/>
      <c r="D58" s="257">
        <v>60</v>
      </c>
      <c r="E58" s="34">
        <f t="array" ref="E58">+MAX(IF($C147:$C173=1,E147:E173))</f>
        <v>0</v>
      </c>
      <c r="F58" s="15">
        <f t="array" ref="F58">+MAX(IF($C147:$C173=1,F147:F173))</f>
        <v>0</v>
      </c>
      <c r="G58" s="15">
        <f t="array" ref="G58">+MAX(IF($C147:$C173=1,G147:G173))</f>
        <v>0</v>
      </c>
      <c r="H58" s="15">
        <f t="array" ref="H58">+MAX(IF($C147:$C173=1,H147:H173))</f>
        <v>0</v>
      </c>
      <c r="I58" s="15">
        <f t="array" ref="I58">+MAX(IF($C147:$C173=1,I147:I173))</f>
        <v>0</v>
      </c>
      <c r="J58" s="15">
        <f t="array" ref="J58">+MAX(IF($C147:$C173=1,J147:J173))</f>
        <v>0</v>
      </c>
      <c r="K58" s="15">
        <f t="array" ref="K58">+MAX(IF($C147:$C173=1,K147:K173))</f>
        <v>0</v>
      </c>
      <c r="L58" s="16">
        <f t="array" ref="L58">+MAX(IF($C147:$C173=1,L147:L173))</f>
        <v>0</v>
      </c>
      <c r="AR58" s="85"/>
      <c r="AT58" s="9" t="s">
        <v>126</v>
      </c>
      <c r="AW58" s="280" t="s">
        <v>1024</v>
      </c>
      <c r="AX58" s="274" t="s">
        <v>1314</v>
      </c>
      <c r="AY58" s="275" t="s">
        <v>1116</v>
      </c>
      <c r="AZ58" s="212" t="s">
        <v>1507</v>
      </c>
      <c r="BA58" s="273" t="s">
        <v>1016</v>
      </c>
      <c r="BB58" s="273" t="s">
        <v>1121</v>
      </c>
      <c r="BC58" s="273" t="s">
        <v>1121</v>
      </c>
      <c r="BD58" s="279" t="s">
        <v>1089</v>
      </c>
      <c r="BE58" s="279" t="s">
        <v>2399</v>
      </c>
      <c r="BF58" s="273" t="s">
        <v>1090</v>
      </c>
      <c r="BG58" s="273" t="s">
        <v>1089</v>
      </c>
      <c r="BH58" s="273" t="s">
        <v>3000</v>
      </c>
      <c r="BI58" s="6" t="e">
        <f t="shared" si="7"/>
        <v>#N/A</v>
      </c>
    </row>
    <row r="59" spans="1:61" ht="18" hidden="1" customHeight="1">
      <c r="A59" s="79"/>
      <c r="D59" s="257">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4" t="s">
        <v>1335</v>
      </c>
      <c r="AX59" s="280" t="s">
        <v>1326</v>
      </c>
      <c r="AY59" s="275" t="s">
        <v>1117</v>
      </c>
      <c r="AZ59" s="212" t="s">
        <v>1438</v>
      </c>
      <c r="BA59" s="273" t="s">
        <v>1103</v>
      </c>
      <c r="BB59" s="273" t="s">
        <v>1122</v>
      </c>
      <c r="BC59" s="273" t="s">
        <v>1122</v>
      </c>
      <c r="BD59" s="279" t="s">
        <v>1090</v>
      </c>
      <c r="BE59" s="279" t="s">
        <v>1089</v>
      </c>
      <c r="BF59" s="273" t="s">
        <v>3000</v>
      </c>
      <c r="BG59" s="273" t="s">
        <v>1090</v>
      </c>
      <c r="BH59" s="273" t="s">
        <v>78</v>
      </c>
      <c r="BI59" s="6">
        <f t="shared" si="7"/>
        <v>29</v>
      </c>
    </row>
    <row r="60" spans="1:61" ht="18" hidden="1" customHeight="1">
      <c r="A60" s="79"/>
      <c r="D60" s="258">
        <v>80</v>
      </c>
      <c r="E60" s="35">
        <f t="array" ref="E60">+MAX(IF($C175:$C201=1,E175:E201))</f>
        <v>0</v>
      </c>
      <c r="F60" s="17">
        <f t="array" ref="F60">+MAX(IF($C175:$C201=1,F175:F201))</f>
        <v>0</v>
      </c>
      <c r="G60" s="17">
        <f t="array" ref="G60">+MAX(IF($C175:$C201=1,G175:G201))</f>
        <v>0</v>
      </c>
      <c r="H60" s="17">
        <f t="array" ref="H60">+MAX(IF($C175:$C201=1,H175:H201))</f>
        <v>0</v>
      </c>
      <c r="I60" s="17">
        <f t="array" ref="I60">+MAX(IF($C175:$C201=1,I175:I201))</f>
        <v>0</v>
      </c>
      <c r="J60" s="17">
        <f t="array" ref="J60">+MAX(IF($C175:$C201=1,J175:J201))</f>
        <v>0</v>
      </c>
      <c r="K60" s="17">
        <f t="array" ref="K60">+MAX(IF($C175:$C201=1,K175:K201))</f>
        <v>0</v>
      </c>
      <c r="L60" s="18">
        <f t="array" ref="L60">+MAX(IF($C175:$C201=1,L175:L201))</f>
        <v>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3000</v>
      </c>
      <c r="BH60" s="273" t="s">
        <v>2400</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2400</v>
      </c>
      <c r="BE61" s="279" t="s">
        <v>78</v>
      </c>
      <c r="BF61" s="273" t="s">
        <v>2400</v>
      </c>
      <c r="BG61" s="273" t="s">
        <v>78</v>
      </c>
      <c r="BH61" s="273" t="s">
        <v>2402</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76" t="s">
        <v>1412</v>
      </c>
      <c r="Q62" s="376"/>
      <c r="R62" s="376"/>
      <c r="S62" s="376"/>
      <c r="T62" s="376"/>
      <c r="U62" s="376"/>
      <c r="V62" s="376"/>
      <c r="W62" s="376"/>
      <c r="Y62" s="378" t="s">
        <v>1413</v>
      </c>
      <c r="Z62" s="378"/>
      <c r="AA62" s="378"/>
      <c r="AB62" s="378"/>
      <c r="AC62" s="378"/>
      <c r="AD62" s="378"/>
      <c r="AE62" s="378"/>
      <c r="AF62" s="378"/>
      <c r="AH62" s="90" t="s">
        <v>1415</v>
      </c>
      <c r="AI62" s="379" t="s">
        <v>1414</v>
      </c>
      <c r="AJ62" s="379"/>
      <c r="AK62" s="379"/>
      <c r="AL62" s="379"/>
      <c r="AM62" s="379"/>
      <c r="AN62" s="379"/>
      <c r="AO62" s="379"/>
      <c r="AP62" s="379"/>
      <c r="AT62" s="9" t="s">
        <v>129</v>
      </c>
      <c r="AW62" s="280"/>
      <c r="AX62" s="280" t="s">
        <v>1336</v>
      </c>
      <c r="AY62" s="275" t="s">
        <v>1120</v>
      </c>
      <c r="AZ62" s="212" t="s">
        <v>1102</v>
      </c>
      <c r="BA62" s="273" t="s">
        <v>1106</v>
      </c>
      <c r="BB62" s="273" t="s">
        <v>1125</v>
      </c>
      <c r="BC62" s="273" t="s">
        <v>1125</v>
      </c>
      <c r="BD62" s="279" t="s">
        <v>2401</v>
      </c>
      <c r="BE62" s="279" t="s">
        <v>2400</v>
      </c>
      <c r="BF62" s="273" t="s">
        <v>2401</v>
      </c>
      <c r="BG62" s="273" t="s">
        <v>2400</v>
      </c>
      <c r="BH62" s="273" t="s">
        <v>2403</v>
      </c>
      <c r="BI62" s="6" t="e">
        <f t="shared" si="7"/>
        <v>#N/A</v>
      </c>
    </row>
    <row r="63" spans="1:61" hidden="1">
      <c r="A63" s="89">
        <f t="shared" ref="A63:A72" si="12">IF($A$24=$AU10,1,0)</f>
        <v>0</v>
      </c>
      <c r="B63" s="89">
        <f>IF($B$18=$AU10,1,0)</f>
        <v>0</v>
      </c>
      <c r="C63" s="89">
        <f t="shared" ref="C63:C74" si="13">+IF((A63+B63)=2,1,A63+B63)</f>
        <v>0</v>
      </c>
      <c r="E63" s="286" t="e">
        <f t="shared" ref="E63:L64" si="14">+MAX(P63,Y63,AI63)</f>
        <v>#N/A</v>
      </c>
      <c r="F63" s="286" t="e">
        <f t="shared" si="14"/>
        <v>#N/A</v>
      </c>
      <c r="G63" s="286" t="e">
        <f t="shared" si="14"/>
        <v>#N/A</v>
      </c>
      <c r="H63" s="286" t="e">
        <f t="shared" si="14"/>
        <v>#N/A</v>
      </c>
      <c r="I63" s="286" t="e">
        <f t="shared" si="14"/>
        <v>#N/A</v>
      </c>
      <c r="J63" s="286" t="e">
        <f t="shared" si="14"/>
        <v>#N/A</v>
      </c>
      <c r="K63" s="286" t="e">
        <f t="shared" si="14"/>
        <v>#N/A</v>
      </c>
      <c r="L63" s="286"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2402</v>
      </c>
      <c r="BE63" s="279" t="s">
        <v>2401</v>
      </c>
      <c r="BF63" s="273" t="s">
        <v>2402</v>
      </c>
      <c r="BG63" s="273" t="s">
        <v>2401</v>
      </c>
      <c r="BH63" s="273" t="s">
        <v>2404</v>
      </c>
      <c r="BI63" s="6" t="e">
        <f t="shared" si="7"/>
        <v>#N/A</v>
      </c>
    </row>
    <row r="64" spans="1:61" hidden="1">
      <c r="A64" s="89">
        <f t="shared" si="12"/>
        <v>0</v>
      </c>
      <c r="B64" s="89">
        <f t="shared" ref="B64:B88" si="15">IF(OR(B63=1,$B$18=$AU11),1,0)</f>
        <v>0</v>
      </c>
      <c r="C64" s="89">
        <f t="shared" si="13"/>
        <v>0</v>
      </c>
      <c r="E64" s="286" t="e">
        <f t="shared" si="14"/>
        <v>#N/A</v>
      </c>
      <c r="F64" s="286" t="e">
        <f t="shared" si="14"/>
        <v>#N/A</v>
      </c>
      <c r="G64" s="286" t="e">
        <f t="shared" si="14"/>
        <v>#N/A</v>
      </c>
      <c r="H64" s="286" t="e">
        <f t="shared" si="14"/>
        <v>#N/A</v>
      </c>
      <c r="I64" s="286" t="e">
        <f t="shared" si="14"/>
        <v>#N/A</v>
      </c>
      <c r="J64" s="286" t="e">
        <f t="shared" si="14"/>
        <v>#N/A</v>
      </c>
      <c r="K64" s="286" t="e">
        <f t="shared" si="14"/>
        <v>#N/A</v>
      </c>
      <c r="L64" s="286"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+AI120/5*3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80"/>
      <c r="AX64" s="274" t="s">
        <v>1347</v>
      </c>
      <c r="AY64" s="275" t="s">
        <v>1122</v>
      </c>
      <c r="AZ64" s="212" t="s">
        <v>1103</v>
      </c>
      <c r="BA64" s="273" t="s">
        <v>35</v>
      </c>
      <c r="BB64" s="273" t="s">
        <v>1128</v>
      </c>
      <c r="BC64" s="273" t="s">
        <v>1128</v>
      </c>
      <c r="BD64" s="279" t="s">
        <v>2403</v>
      </c>
      <c r="BE64" s="279" t="s">
        <v>2402</v>
      </c>
      <c r="BF64" s="273" t="s">
        <v>2403</v>
      </c>
      <c r="BG64" s="273" t="s">
        <v>2402</v>
      </c>
      <c r="BH64" s="273" t="s">
        <v>1091</v>
      </c>
      <c r="BI64" s="6" t="e">
        <f t="shared" si="7"/>
        <v>#N/A</v>
      </c>
    </row>
    <row r="65" spans="1:61" hidden="1">
      <c r="A65" s="89">
        <f t="shared" si="12"/>
        <v>0</v>
      </c>
      <c r="B65" s="89">
        <f t="shared" si="15"/>
        <v>0</v>
      </c>
      <c r="C65" s="89">
        <f t="shared" si="13"/>
        <v>0</v>
      </c>
      <c r="E65" s="287" t="e">
        <f t="shared" ref="E65:L65" si="17">+MAX(E64,E66)</f>
        <v>#N/A</v>
      </c>
      <c r="F65" s="287" t="e">
        <f t="shared" si="17"/>
        <v>#N/A</v>
      </c>
      <c r="G65" s="287" t="e">
        <f t="shared" si="17"/>
        <v>#N/A</v>
      </c>
      <c r="H65" s="287" t="e">
        <f t="shared" si="17"/>
        <v>#N/A</v>
      </c>
      <c r="I65" s="287" t="e">
        <f t="shared" si="17"/>
        <v>#N/A</v>
      </c>
      <c r="J65" s="287" t="e">
        <f t="shared" si="17"/>
        <v>#N/A</v>
      </c>
      <c r="K65" s="287" t="e">
        <f t="shared" si="17"/>
        <v>#N/A</v>
      </c>
      <c r="L65" s="287" t="e">
        <f t="shared" si="17"/>
        <v>#N/A</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2404</v>
      </c>
      <c r="BE65" s="279" t="s">
        <v>2403</v>
      </c>
      <c r="BF65" s="273" t="s">
        <v>2404</v>
      </c>
      <c r="BG65" s="273" t="s">
        <v>2403</v>
      </c>
      <c r="BH65" s="273" t="s">
        <v>1570</v>
      </c>
      <c r="BI65" s="6" t="e">
        <f t="shared" si="7"/>
        <v>#N/A</v>
      </c>
    </row>
    <row r="66" spans="1:61" hidden="1">
      <c r="A66" s="89">
        <f t="shared" si="12"/>
        <v>0</v>
      </c>
      <c r="B66" s="89">
        <f t="shared" si="15"/>
        <v>0</v>
      </c>
      <c r="C66" s="89">
        <f t="shared" si="13"/>
        <v>0</v>
      </c>
      <c r="E66" s="286" t="e">
        <f t="shared" ref="E66:L66" si="18">+MAX(P66,Y66,AI66)</f>
        <v>#N/A</v>
      </c>
      <c r="F66" s="286" t="e">
        <f t="shared" si="18"/>
        <v>#N/A</v>
      </c>
      <c r="G66" s="286" t="e">
        <f t="shared" si="18"/>
        <v>#N/A</v>
      </c>
      <c r="H66" s="286" t="e">
        <f t="shared" si="18"/>
        <v>#N/A</v>
      </c>
      <c r="I66" s="286" t="e">
        <f t="shared" si="18"/>
        <v>#N/A</v>
      </c>
      <c r="J66" s="286" t="e">
        <f t="shared" si="18"/>
        <v>#N/A</v>
      </c>
      <c r="K66" s="286" t="e">
        <f t="shared" si="18"/>
        <v>#N/A</v>
      </c>
      <c r="L66" s="286"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+AI122/5*3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80"/>
      <c r="AX66" s="280"/>
      <c r="AY66" s="275" t="s">
        <v>1123</v>
      </c>
      <c r="AZ66" s="212" t="s">
        <v>1105</v>
      </c>
      <c r="BA66" s="273" t="s">
        <v>1107</v>
      </c>
      <c r="BB66" s="273" t="s">
        <v>1069</v>
      </c>
      <c r="BC66" s="273" t="s">
        <v>1069</v>
      </c>
      <c r="BD66" s="279" t="s">
        <v>1091</v>
      </c>
      <c r="BE66" s="279" t="s">
        <v>2404</v>
      </c>
      <c r="BF66" s="273" t="s">
        <v>1091</v>
      </c>
      <c r="BG66" s="273" t="s">
        <v>2404</v>
      </c>
      <c r="BH66" s="273" t="s">
        <v>25</v>
      </c>
      <c r="BI66" s="6" t="e">
        <f t="shared" si="7"/>
        <v>#N/A</v>
      </c>
    </row>
    <row r="67" spans="1:61" hidden="1">
      <c r="A67" s="89">
        <f t="shared" si="12"/>
        <v>0</v>
      </c>
      <c r="B67" s="89">
        <f t="shared" si="15"/>
        <v>0</v>
      </c>
      <c r="C67" s="89">
        <f t="shared" si="13"/>
        <v>0</v>
      </c>
      <c r="E67" s="287" t="e">
        <f t="shared" ref="E67:L67" si="20">+MAX(E66,E68)</f>
        <v>#N/A</v>
      </c>
      <c r="F67" s="287" t="e">
        <f t="shared" si="20"/>
        <v>#N/A</v>
      </c>
      <c r="G67" s="287" t="e">
        <f t="shared" si="20"/>
        <v>#N/A</v>
      </c>
      <c r="H67" s="287" t="e">
        <f t="shared" si="20"/>
        <v>#N/A</v>
      </c>
      <c r="I67" s="287" t="e">
        <f t="shared" si="20"/>
        <v>#N/A</v>
      </c>
      <c r="J67" s="287" t="e">
        <f t="shared" si="20"/>
        <v>#N/A</v>
      </c>
      <c r="K67" s="287" t="e">
        <f t="shared" si="20"/>
        <v>#N/A</v>
      </c>
      <c r="L67" s="287" t="e">
        <f t="shared" si="20"/>
        <v>#N/A</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0</v>
      </c>
      <c r="C68" s="89">
        <f t="shared" si="13"/>
        <v>0</v>
      </c>
      <c r="E68" s="286" t="e">
        <f t="shared" ref="E68:L68" si="21">+MAX(P68,Y68,AI68)</f>
        <v>#N/A</v>
      </c>
      <c r="F68" s="286" t="e">
        <f t="shared" si="21"/>
        <v>#N/A</v>
      </c>
      <c r="G68" s="286" t="e">
        <f t="shared" si="21"/>
        <v>#N/A</v>
      </c>
      <c r="H68" s="286" t="e">
        <f t="shared" si="21"/>
        <v>#N/A</v>
      </c>
      <c r="I68" s="286" t="e">
        <f t="shared" si="21"/>
        <v>#N/A</v>
      </c>
      <c r="J68" s="286" t="e">
        <f t="shared" si="21"/>
        <v>#N/A</v>
      </c>
      <c r="K68" s="286" t="e">
        <f t="shared" si="21"/>
        <v>#N/A</v>
      </c>
      <c r="L68" s="286" t="e">
        <f t="shared" si="21"/>
        <v>#N/A</v>
      </c>
      <c r="N68" s="163" t="s">
        <v>2103</v>
      </c>
      <c r="P68" s="189" t="e">
        <f t="shared" ref="P68:W68" si="22">+P124/5*3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+AI124/5*3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0</v>
      </c>
      <c r="C69" s="89">
        <f t="shared" si="13"/>
        <v>0</v>
      </c>
      <c r="E69" s="287" t="e">
        <f>+MAX(E68,E70)</f>
        <v>#N/A</v>
      </c>
      <c r="F69" s="287" t="e">
        <f t="shared" ref="F69:L69" si="25">+MAX(F68,F70)</f>
        <v>#N/A</v>
      </c>
      <c r="G69" s="287" t="e">
        <f t="shared" si="25"/>
        <v>#N/A</v>
      </c>
      <c r="H69" s="287" t="e">
        <f t="shared" si="25"/>
        <v>#N/A</v>
      </c>
      <c r="I69" s="287" t="e">
        <f t="shared" si="25"/>
        <v>#N/A</v>
      </c>
      <c r="J69" s="287" t="e">
        <f t="shared" si="25"/>
        <v>#N/A</v>
      </c>
      <c r="K69" s="287" t="e">
        <f t="shared" si="25"/>
        <v>#N/A</v>
      </c>
      <c r="L69" s="287" t="e">
        <f t="shared" si="25"/>
        <v>#N/A</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0</v>
      </c>
      <c r="C70" s="89">
        <f t="shared" si="13"/>
        <v>0</v>
      </c>
      <c r="E70" s="286" t="e">
        <f t="shared" ref="E70:L70" si="26">+MAX(P70,Y70,AI70)</f>
        <v>#N/A</v>
      </c>
      <c r="F70" s="286" t="e">
        <f t="shared" si="26"/>
        <v>#N/A</v>
      </c>
      <c r="G70" s="286" t="e">
        <f t="shared" si="26"/>
        <v>#N/A</v>
      </c>
      <c r="H70" s="286" t="e">
        <f t="shared" si="26"/>
        <v>#N/A</v>
      </c>
      <c r="I70" s="286" t="e">
        <f t="shared" si="26"/>
        <v>#N/A</v>
      </c>
      <c r="J70" s="286" t="e">
        <f t="shared" si="26"/>
        <v>#N/A</v>
      </c>
      <c r="K70" s="286" t="e">
        <f t="shared" si="26"/>
        <v>#N/A</v>
      </c>
      <c r="L70" s="286" t="e">
        <f t="shared" si="26"/>
        <v>#N/A</v>
      </c>
      <c r="N70" s="163" t="s">
        <v>2105</v>
      </c>
      <c r="P70" s="189" t="e">
        <f t="shared" ref="P70:W70" si="27">+P126/5*3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+AI126/5*3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80"/>
      <c r="AX70" s="280"/>
      <c r="AY70" s="275" t="s">
        <v>1127</v>
      </c>
      <c r="AZ70" s="212" t="s">
        <v>35</v>
      </c>
      <c r="BA70" s="273" t="s">
        <v>1109</v>
      </c>
      <c r="BB70" s="273" t="s">
        <v>268</v>
      </c>
      <c r="BC70" s="273" t="s">
        <v>268</v>
      </c>
      <c r="BD70" s="279" t="s">
        <v>1092</v>
      </c>
      <c r="BE70" s="279" t="s">
        <v>1436</v>
      </c>
      <c r="BF70" s="273" t="s">
        <v>3001</v>
      </c>
      <c r="BG70" s="273" t="s">
        <v>1436</v>
      </c>
      <c r="BH70" s="273" t="s">
        <v>1093</v>
      </c>
    </row>
    <row r="71" spans="1:61" hidden="1">
      <c r="A71" s="89">
        <f t="shared" si="12"/>
        <v>0</v>
      </c>
      <c r="B71" s="89">
        <f t="shared" si="15"/>
        <v>0</v>
      </c>
      <c r="C71" s="89">
        <f t="shared" si="13"/>
        <v>0</v>
      </c>
      <c r="E71" s="287" t="e">
        <f t="shared" ref="E71:L71" si="30">+MAX(E70,E72)</f>
        <v>#N/A</v>
      </c>
      <c r="F71" s="287" t="e">
        <f t="shared" si="30"/>
        <v>#N/A</v>
      </c>
      <c r="G71" s="287" t="e">
        <f t="shared" si="30"/>
        <v>#N/A</v>
      </c>
      <c r="H71" s="287" t="e">
        <f t="shared" si="30"/>
        <v>#N/A</v>
      </c>
      <c r="I71" s="287" t="e">
        <f t="shared" si="30"/>
        <v>#N/A</v>
      </c>
      <c r="J71" s="287" t="e">
        <f t="shared" si="30"/>
        <v>#N/A</v>
      </c>
      <c r="K71" s="287" t="e">
        <f t="shared" si="30"/>
        <v>#N/A</v>
      </c>
      <c r="L71" s="287" t="e">
        <f t="shared" si="30"/>
        <v>#N/A</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3001</v>
      </c>
      <c r="BH71" s="273" t="s">
        <v>3002</v>
      </c>
      <c r="BI71" s="6">
        <f>+MATCH(BE$10:BE$558,AZ$10:AZ$551,0)</f>
        <v>34</v>
      </c>
    </row>
    <row r="72" spans="1:61" hidden="1">
      <c r="A72" s="89">
        <f t="shared" si="12"/>
        <v>0</v>
      </c>
      <c r="B72" s="89">
        <f t="shared" si="15"/>
        <v>0</v>
      </c>
      <c r="C72" s="89">
        <f t="shared" si="13"/>
        <v>0</v>
      </c>
      <c r="E72" s="286" t="e">
        <f t="shared" ref="E72:L72" si="31">+MAX(P72,Y72,AI72)</f>
        <v>#N/A</v>
      </c>
      <c r="F72" s="286" t="e">
        <f t="shared" si="31"/>
        <v>#N/A</v>
      </c>
      <c r="G72" s="286" t="e">
        <f t="shared" si="31"/>
        <v>#N/A</v>
      </c>
      <c r="H72" s="286" t="e">
        <f t="shared" si="31"/>
        <v>#N/A</v>
      </c>
      <c r="I72" s="286" t="e">
        <f t="shared" si="31"/>
        <v>#N/A</v>
      </c>
      <c r="J72" s="286" t="e">
        <f t="shared" si="31"/>
        <v>#N/A</v>
      </c>
      <c r="K72" s="286" t="e">
        <f t="shared" si="31"/>
        <v>#N/A</v>
      </c>
      <c r="L72" s="286" t="e">
        <f t="shared" si="31"/>
        <v>#N/A</v>
      </c>
      <c r="N72" s="163" t="s">
        <v>2123</v>
      </c>
      <c r="P72" s="189" t="e">
        <f t="shared" ref="P72:W72" si="32">+P128/5*3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+Y128/5*3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+AI128*0.6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80"/>
      <c r="AX72" s="280"/>
      <c r="AY72" s="275" t="s">
        <v>37</v>
      </c>
      <c r="AZ72" s="212" t="s">
        <v>1021</v>
      </c>
      <c r="BA72" s="273" t="s">
        <v>1111</v>
      </c>
      <c r="BB72" s="273" t="s">
        <v>43</v>
      </c>
      <c r="BC72" s="273" t="s">
        <v>43</v>
      </c>
      <c r="BD72" s="279" t="s">
        <v>2405</v>
      </c>
      <c r="BE72" s="279" t="s">
        <v>1571</v>
      </c>
      <c r="BF72" s="273" t="s">
        <v>1571</v>
      </c>
      <c r="BG72" s="273" t="s">
        <v>1092</v>
      </c>
      <c r="BH72" s="273" t="s">
        <v>1437</v>
      </c>
      <c r="BI72" s="6">
        <f>+MATCH(BE$10:BE$558,AZ$10:AZ$551,0)</f>
        <v>35</v>
      </c>
    </row>
    <row r="73" spans="1:61" hidden="1">
      <c r="A73" s="183">
        <f t="shared" ref="A73:A79" si="35">IF($A$24=$AU20,1,0)</f>
        <v>0</v>
      </c>
      <c r="B73" s="183">
        <f t="shared" si="15"/>
        <v>0</v>
      </c>
      <c r="C73" s="183">
        <f t="shared" si="13"/>
        <v>0</v>
      </c>
      <c r="E73" s="287" t="e">
        <f t="shared" ref="E73:L73" si="36">+MAX(E72,E74)</f>
        <v>#N/A</v>
      </c>
      <c r="F73" s="287" t="e">
        <f t="shared" si="36"/>
        <v>#N/A</v>
      </c>
      <c r="G73" s="287" t="e">
        <f t="shared" si="36"/>
        <v>#N/A</v>
      </c>
      <c r="H73" s="287" t="e">
        <f t="shared" si="36"/>
        <v>#N/A</v>
      </c>
      <c r="I73" s="287" t="e">
        <f t="shared" si="36"/>
        <v>#N/A</v>
      </c>
      <c r="J73" s="287" t="e">
        <f t="shared" si="36"/>
        <v>#N/A</v>
      </c>
      <c r="K73" s="287" t="e">
        <f t="shared" si="36"/>
        <v>#N/A</v>
      </c>
      <c r="L73" s="287" t="e">
        <f t="shared" si="36"/>
        <v>#N/A</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2405</v>
      </c>
      <c r="BF73" s="273" t="s">
        <v>1093</v>
      </c>
      <c r="BG73" s="273" t="s">
        <v>1571</v>
      </c>
      <c r="BH73" s="273" t="s">
        <v>1094</v>
      </c>
      <c r="BI73" s="6" t="e">
        <f>+MATCH(BE$10:BE$558,AZ$10:AZ$551,0)</f>
        <v>#N/A</v>
      </c>
    </row>
    <row r="74" spans="1:61" hidden="1">
      <c r="A74" s="183">
        <f t="shared" si="35"/>
        <v>0</v>
      </c>
      <c r="B74" s="183">
        <f t="shared" si="15"/>
        <v>0</v>
      </c>
      <c r="C74" s="183">
        <f t="shared" si="13"/>
        <v>0</v>
      </c>
      <c r="E74" s="286" t="e">
        <f t="shared" ref="E74:L74" si="37">+MAX(P74,Y74,AI74)</f>
        <v>#N/A</v>
      </c>
      <c r="F74" s="286" t="e">
        <f t="shared" si="37"/>
        <v>#N/A</v>
      </c>
      <c r="G74" s="286" t="e">
        <f t="shared" si="37"/>
        <v>#N/A</v>
      </c>
      <c r="H74" s="286" t="e">
        <f t="shared" si="37"/>
        <v>#N/A</v>
      </c>
      <c r="I74" s="286" t="e">
        <f t="shared" si="37"/>
        <v>#N/A</v>
      </c>
      <c r="J74" s="286" t="e">
        <f t="shared" si="37"/>
        <v>#N/A</v>
      </c>
      <c r="K74" s="286" t="e">
        <f t="shared" si="37"/>
        <v>#N/A</v>
      </c>
      <c r="L74" s="286" t="e">
        <f t="shared" si="37"/>
        <v>#N/A</v>
      </c>
      <c r="N74" s="95" t="s">
        <v>2187</v>
      </c>
      <c r="P74" s="189" t="e">
        <f t="shared" ref="P74:W74" si="38">+P130/5*3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+Y130/5*3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+AI130*0.6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80"/>
      <c r="AX74" s="280"/>
      <c r="AY74" s="275" t="s">
        <v>1129</v>
      </c>
      <c r="AZ74" s="212" t="s">
        <v>1443</v>
      </c>
      <c r="BA74" s="273" t="s">
        <v>1510</v>
      </c>
      <c r="BB74" s="273" t="s">
        <v>1136</v>
      </c>
      <c r="BC74" s="273" t="s">
        <v>1136</v>
      </c>
      <c r="BD74" s="279" t="s">
        <v>1437</v>
      </c>
      <c r="BE74" s="279" t="s">
        <v>1422</v>
      </c>
      <c r="BF74" s="273" t="s">
        <v>3002</v>
      </c>
      <c r="BG74" s="273" t="s">
        <v>1093</v>
      </c>
      <c r="BH74" s="273" t="s">
        <v>1095</v>
      </c>
      <c r="BI74" s="6">
        <f>+MATCH(BE$10:BE$558,AZ$10:AZ$551,0)</f>
        <v>37</v>
      </c>
    </row>
    <row r="75" spans="1:61" hidden="1">
      <c r="A75" s="183">
        <f t="shared" si="35"/>
        <v>0</v>
      </c>
      <c r="B75" s="183">
        <f t="shared" si="15"/>
        <v>0</v>
      </c>
      <c r="C75" s="183">
        <f t="shared" ref="C75:C80" si="41">+IF((A75+B75)=2,1,A75+B75)</f>
        <v>0</v>
      </c>
      <c r="E75" s="287" t="e">
        <f>+MAX(E74,E76)</f>
        <v>#N/A</v>
      </c>
      <c r="F75" s="287" t="e">
        <f t="shared" ref="F75:L75" si="42">+MAX(F74,F76)</f>
        <v>#N/A</v>
      </c>
      <c r="G75" s="287" t="e">
        <f t="shared" si="42"/>
        <v>#N/A</v>
      </c>
      <c r="H75" s="287" t="e">
        <f t="shared" si="42"/>
        <v>#N/A</v>
      </c>
      <c r="I75" s="287" t="e">
        <f t="shared" si="42"/>
        <v>#N/A</v>
      </c>
      <c r="J75" s="287" t="e">
        <f t="shared" si="42"/>
        <v>#N/A</v>
      </c>
      <c r="K75" s="287" t="e">
        <f t="shared" si="42"/>
        <v>#N/A</v>
      </c>
      <c r="L75" s="287" t="e">
        <f t="shared" si="42"/>
        <v>#N/A</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3002</v>
      </c>
      <c r="BH75" s="273" t="s">
        <v>2408</v>
      </c>
    </row>
    <row r="76" spans="1:61" hidden="1">
      <c r="A76" s="183">
        <f t="shared" si="35"/>
        <v>0</v>
      </c>
      <c r="B76" s="183">
        <f t="shared" si="15"/>
        <v>0</v>
      </c>
      <c r="C76" s="183">
        <f t="shared" si="41"/>
        <v>0</v>
      </c>
      <c r="E76" s="288" t="e">
        <f t="shared" ref="E76:L76" si="43">+MAX(P76,Y76,AI76)</f>
        <v>#N/A</v>
      </c>
      <c r="F76" s="288" t="e">
        <f t="shared" si="43"/>
        <v>#N/A</v>
      </c>
      <c r="G76" s="288" t="e">
        <f t="shared" si="43"/>
        <v>#N/A</v>
      </c>
      <c r="H76" s="288" t="e">
        <f t="shared" si="43"/>
        <v>#N/A</v>
      </c>
      <c r="I76" s="288" t="e">
        <f t="shared" si="43"/>
        <v>#N/A</v>
      </c>
      <c r="J76" s="288" t="e">
        <f t="shared" si="43"/>
        <v>#N/A</v>
      </c>
      <c r="K76" s="288" t="e">
        <f t="shared" si="43"/>
        <v>#N/A</v>
      </c>
      <c r="L76" s="288" t="e">
        <f t="shared" si="43"/>
        <v>#N/A</v>
      </c>
      <c r="N76" s="95" t="s">
        <v>2226</v>
      </c>
      <c r="P76" s="189" t="e">
        <f t="shared" ref="P76:W76" si="44">+P132/5*3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+Y132/5*3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+AI132*0.6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80"/>
      <c r="AX76" s="280"/>
      <c r="AY76" s="275" t="s">
        <v>1131</v>
      </c>
      <c r="AZ76" s="212" t="s">
        <v>1108</v>
      </c>
      <c r="BA76" s="273" t="s">
        <v>1114</v>
      </c>
      <c r="BB76" s="273" t="s">
        <v>1449</v>
      </c>
      <c r="BC76" s="273" t="s">
        <v>1449</v>
      </c>
      <c r="BD76" s="279" t="s">
        <v>2406</v>
      </c>
      <c r="BE76" s="279" t="s">
        <v>1094</v>
      </c>
      <c r="BF76" s="273" t="s">
        <v>1094</v>
      </c>
      <c r="BG76" s="273" t="s">
        <v>1437</v>
      </c>
      <c r="BH76" s="273" t="s">
        <v>1096</v>
      </c>
    </row>
    <row r="77" spans="1:61" hidden="1">
      <c r="A77" s="183">
        <f t="shared" si="35"/>
        <v>0</v>
      </c>
      <c r="B77" s="183">
        <f t="shared" si="15"/>
        <v>0</v>
      </c>
      <c r="C77" s="183">
        <f t="shared" si="41"/>
        <v>0</v>
      </c>
      <c r="E77" s="287" t="e">
        <f>+MAX(E76,E78)</f>
        <v>#N/A</v>
      </c>
      <c r="F77" s="287" t="e">
        <f t="shared" ref="F77:L77" si="47">+MAX(F76,F78)</f>
        <v>#N/A</v>
      </c>
      <c r="G77" s="287" t="e">
        <f t="shared" si="47"/>
        <v>#N/A</v>
      </c>
      <c r="H77" s="287" t="e">
        <f t="shared" si="47"/>
        <v>#N/A</v>
      </c>
      <c r="I77" s="287" t="e">
        <f t="shared" si="47"/>
        <v>#N/A</v>
      </c>
      <c r="J77" s="287" t="e">
        <f t="shared" si="47"/>
        <v>#N/A</v>
      </c>
      <c r="K77" s="287" t="e">
        <f t="shared" si="47"/>
        <v>#N/A</v>
      </c>
      <c r="L77" s="287" t="e">
        <f t="shared" si="47"/>
        <v>#N/A</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2406</v>
      </c>
      <c r="BF77" s="273" t="s">
        <v>2406</v>
      </c>
      <c r="BG77" s="273" t="s">
        <v>1094</v>
      </c>
      <c r="BH77" s="273" t="s">
        <v>2409</v>
      </c>
      <c r="BI77" s="6" t="e">
        <f t="shared" ref="BI77:BI86" si="48">+MATCH(BE$10:BE$558,AZ$10:AZ$551,0)</f>
        <v>#N/A</v>
      </c>
    </row>
    <row r="78" spans="1:61" ht="15" hidden="1" customHeight="1">
      <c r="A78" s="284">
        <f t="shared" si="35"/>
        <v>0</v>
      </c>
      <c r="B78" s="284">
        <f t="shared" si="15"/>
        <v>0</v>
      </c>
      <c r="C78" s="284">
        <f t="shared" si="41"/>
        <v>0</v>
      </c>
      <c r="D78" s="202"/>
      <c r="E78" s="288" t="e">
        <f t="shared" ref="E78:L78" si="49">+MAX(P78,Y78,AI78)</f>
        <v>#N/A</v>
      </c>
      <c r="F78" s="288" t="e">
        <f t="shared" si="49"/>
        <v>#N/A</v>
      </c>
      <c r="G78" s="288" t="e">
        <f t="shared" si="49"/>
        <v>#N/A</v>
      </c>
      <c r="H78" s="288" t="e">
        <f t="shared" si="49"/>
        <v>#N/A</v>
      </c>
      <c r="I78" s="288" t="e">
        <f t="shared" si="49"/>
        <v>#N/A</v>
      </c>
      <c r="J78" s="288" t="e">
        <f t="shared" si="49"/>
        <v>#N/A</v>
      </c>
      <c r="K78" s="288" t="e">
        <f t="shared" si="49"/>
        <v>#N/A</v>
      </c>
      <c r="L78" s="288" t="e">
        <f t="shared" si="49"/>
        <v>#N/A</v>
      </c>
      <c r="M78" s="202"/>
      <c r="N78" s="95" t="str">
        <f>AU25</f>
        <v>5/13/2016 - 4/13/2017</v>
      </c>
      <c r="O78" s="202"/>
      <c r="P78" s="192" t="e">
        <f t="shared" ref="P78:W78" si="50">+P134*0.6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+Y134*0.6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+AI134*0.6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80"/>
      <c r="AX78" s="280"/>
      <c r="AY78" s="275" t="s">
        <v>1132</v>
      </c>
      <c r="AZ78" s="212" t="s">
        <v>1110</v>
      </c>
      <c r="BA78" s="273" t="s">
        <v>1511</v>
      </c>
      <c r="BB78" s="273" t="s">
        <v>1140</v>
      </c>
      <c r="BC78" s="273" t="s">
        <v>1140</v>
      </c>
      <c r="BD78" s="279" t="s">
        <v>2407</v>
      </c>
      <c r="BE78" s="279" t="s">
        <v>1095</v>
      </c>
      <c r="BF78" s="273" t="s">
        <v>1095</v>
      </c>
      <c r="BG78" s="273" t="s">
        <v>1095</v>
      </c>
      <c r="BH78" s="273" t="s">
        <v>1097</v>
      </c>
      <c r="BI78" s="6">
        <f t="shared" si="48"/>
        <v>40</v>
      </c>
    </row>
    <row r="79" spans="1:61" hidden="1">
      <c r="A79" s="284">
        <f t="shared" si="35"/>
        <v>0</v>
      </c>
      <c r="B79" s="284">
        <f t="shared" si="15"/>
        <v>0</v>
      </c>
      <c r="C79" s="284">
        <f t="shared" si="41"/>
        <v>0</v>
      </c>
      <c r="D79" s="202"/>
      <c r="E79" s="287" t="e">
        <f t="shared" ref="E79:L79" si="53">+MAX(E78,E80)</f>
        <v>#N/A</v>
      </c>
      <c r="F79" s="287" t="e">
        <f t="shared" si="53"/>
        <v>#N/A</v>
      </c>
      <c r="G79" s="287" t="e">
        <f t="shared" si="53"/>
        <v>#N/A</v>
      </c>
      <c r="H79" s="287" t="e">
        <f t="shared" si="53"/>
        <v>#N/A</v>
      </c>
      <c r="I79" s="287" t="e">
        <f t="shared" si="53"/>
        <v>#N/A</v>
      </c>
      <c r="J79" s="287" t="e">
        <f t="shared" si="53"/>
        <v>#N/A</v>
      </c>
      <c r="K79" s="287" t="e">
        <f t="shared" si="53"/>
        <v>#N/A</v>
      </c>
      <c r="L79" s="287" t="e">
        <f t="shared" si="53"/>
        <v>#N/A</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2943</v>
      </c>
      <c r="BB79" s="273" t="s">
        <v>1013</v>
      </c>
      <c r="BC79" s="273" t="s">
        <v>1013</v>
      </c>
      <c r="BD79" s="279" t="s">
        <v>2408</v>
      </c>
      <c r="BE79" s="279" t="s">
        <v>2407</v>
      </c>
      <c r="BF79" s="273" t="s">
        <v>2407</v>
      </c>
      <c r="BG79" s="273" t="s">
        <v>2408</v>
      </c>
      <c r="BH79" s="273" t="s">
        <v>2410</v>
      </c>
      <c r="BI79" s="6" t="e">
        <f t="shared" si="48"/>
        <v>#N/A</v>
      </c>
    </row>
    <row r="80" spans="1:61" hidden="1">
      <c r="A80" s="285">
        <f t="shared" ref="A80:A88" si="54">IF($A$24=$AU27,1,0)</f>
        <v>0</v>
      </c>
      <c r="B80" s="285">
        <f t="shared" si="15"/>
        <v>0</v>
      </c>
      <c r="C80" s="285">
        <f t="shared" si="41"/>
        <v>0</v>
      </c>
      <c r="D80" s="202"/>
      <c r="E80" s="289" t="e">
        <f t="shared" ref="E80:L80" si="55">+MAX(P80,Y80,AI80)</f>
        <v>#N/A</v>
      </c>
      <c r="F80" s="289" t="e">
        <f t="shared" si="55"/>
        <v>#N/A</v>
      </c>
      <c r="G80" s="289" t="e">
        <f t="shared" si="55"/>
        <v>#N/A</v>
      </c>
      <c r="H80" s="289" t="e">
        <f t="shared" si="55"/>
        <v>#N/A</v>
      </c>
      <c r="I80" s="289" t="e">
        <f t="shared" si="55"/>
        <v>#N/A</v>
      </c>
      <c r="J80" s="289" t="e">
        <f t="shared" si="55"/>
        <v>#N/A</v>
      </c>
      <c r="K80" s="289" t="e">
        <f t="shared" si="55"/>
        <v>#N/A</v>
      </c>
      <c r="L80" s="289" t="e">
        <f t="shared" si="55"/>
        <v>#N/A</v>
      </c>
      <c r="M80" s="202"/>
      <c r="N80" s="95" t="str">
        <f>AU27</f>
        <v>5/30/2017 - 3/31/2018</v>
      </c>
      <c r="O80" s="202"/>
      <c r="P80" s="192" t="e">
        <f t="shared" ref="P80:W80" si="56">+P136*0.6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+Y136*0.6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+AI136*0.6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80"/>
      <c r="AX80" s="280"/>
      <c r="AY80" s="275" t="s">
        <v>268</v>
      </c>
      <c r="AZ80" s="212" t="s">
        <v>1112</v>
      </c>
      <c r="BA80" s="273" t="s">
        <v>1444</v>
      </c>
      <c r="BB80" s="273" t="s">
        <v>1142</v>
      </c>
      <c r="BC80" s="273" t="s">
        <v>1142</v>
      </c>
      <c r="BD80" s="279" t="s">
        <v>1096</v>
      </c>
      <c r="BE80" s="279" t="s">
        <v>2408</v>
      </c>
      <c r="BF80" s="273" t="s">
        <v>2408</v>
      </c>
      <c r="BG80" s="273" t="s">
        <v>1096</v>
      </c>
      <c r="BH80" s="273" t="s">
        <v>2411</v>
      </c>
      <c r="BI80" s="6" t="e">
        <f t="shared" si="48"/>
        <v>#N/A</v>
      </c>
    </row>
    <row r="81" spans="1:61" hidden="1">
      <c r="A81" s="183">
        <f t="shared" si="54"/>
        <v>0</v>
      </c>
      <c r="B81" s="183">
        <f t="shared" si="15"/>
        <v>0</v>
      </c>
      <c r="C81" s="183">
        <f t="shared" ref="C81" si="59">+IF((A81+B81)=2,1,A81+B81)</f>
        <v>0</v>
      </c>
      <c r="D81" s="202"/>
      <c r="E81" s="287" t="e">
        <f t="shared" ref="E81:L81" si="60">+MAX(E80,E82)</f>
        <v>#N/A</v>
      </c>
      <c r="F81" s="287" t="e">
        <f t="shared" si="60"/>
        <v>#N/A</v>
      </c>
      <c r="G81" s="287" t="e">
        <f t="shared" si="60"/>
        <v>#N/A</v>
      </c>
      <c r="H81" s="287" t="e">
        <f t="shared" si="60"/>
        <v>#N/A</v>
      </c>
      <c r="I81" s="287" t="e">
        <f t="shared" si="60"/>
        <v>#N/A</v>
      </c>
      <c r="J81" s="287" t="e">
        <f t="shared" si="60"/>
        <v>#N/A</v>
      </c>
      <c r="K81" s="287" t="e">
        <f t="shared" si="60"/>
        <v>#N/A</v>
      </c>
      <c r="L81" s="287" t="e">
        <f t="shared" si="60"/>
        <v>#N/A</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2409</v>
      </c>
      <c r="BE81" s="279" t="s">
        <v>1096</v>
      </c>
      <c r="BF81" s="273" t="s">
        <v>1096</v>
      </c>
      <c r="BG81" s="273" t="s">
        <v>2409</v>
      </c>
      <c r="BH81" s="273" t="s">
        <v>1098</v>
      </c>
      <c r="BI81" s="6">
        <f t="shared" si="48"/>
        <v>41</v>
      </c>
    </row>
    <row r="82" spans="1:61" hidden="1">
      <c r="A82" s="183">
        <f t="shared" si="54"/>
        <v>0</v>
      </c>
      <c r="B82" s="183">
        <f t="shared" si="15"/>
        <v>0</v>
      </c>
      <c r="C82" s="183">
        <f t="shared" ref="C82" si="61">+IF((A82+B82)=2,1,A82+B82)</f>
        <v>0</v>
      </c>
      <c r="D82" s="202"/>
      <c r="E82" s="289" t="e">
        <f t="shared" ref="E82:L82" si="62">+MAX(P82,Y82,AI82)</f>
        <v>#N/A</v>
      </c>
      <c r="F82" s="289" t="e">
        <f t="shared" si="62"/>
        <v>#N/A</v>
      </c>
      <c r="G82" s="289" t="e">
        <f t="shared" si="62"/>
        <v>#N/A</v>
      </c>
      <c r="H82" s="289" t="e">
        <f t="shared" si="62"/>
        <v>#N/A</v>
      </c>
      <c r="I82" s="289" t="e">
        <f t="shared" si="62"/>
        <v>#N/A</v>
      </c>
      <c r="J82" s="289" t="e">
        <f t="shared" si="62"/>
        <v>#N/A</v>
      </c>
      <c r="K82" s="289" t="e">
        <f t="shared" si="62"/>
        <v>#N/A</v>
      </c>
      <c r="L82" s="289" t="e">
        <f t="shared" si="62"/>
        <v>#N/A</v>
      </c>
      <c r="M82" s="202"/>
      <c r="N82" s="95" t="str">
        <f>AU29</f>
        <v>5/17/2018 - 4/23/2019</v>
      </c>
      <c r="O82" s="202"/>
      <c r="P82" s="192" t="e">
        <f t="shared" ref="P82:W82" si="63">P138*0.6</f>
        <v>#N/A</v>
      </c>
      <c r="Q82" s="192" t="e">
        <f t="shared" si="63"/>
        <v>#N/A</v>
      </c>
      <c r="R82" s="192" t="e">
        <f t="shared" si="63"/>
        <v>#N/A</v>
      </c>
      <c r="S82" s="192" t="e">
        <f t="shared" si="63"/>
        <v>#N/A</v>
      </c>
      <c r="T82" s="192" t="e">
        <f t="shared" si="63"/>
        <v>#N/A</v>
      </c>
      <c r="U82" s="192" t="e">
        <f t="shared" si="63"/>
        <v>#N/A</v>
      </c>
      <c r="V82" s="192" t="e">
        <f t="shared" si="63"/>
        <v>#N/A</v>
      </c>
      <c r="W82" s="192" t="e">
        <f t="shared" si="63"/>
        <v>#N/A</v>
      </c>
      <c r="X82" s="202"/>
      <c r="Y82" s="192">
        <f t="shared" ref="Y82:AF82" si="64">+Y138*0.6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t="e">
        <f t="shared" ref="AI82:AP82" si="65">+AI138*0.6</f>
        <v>#N/A</v>
      </c>
      <c r="AJ82" s="192" t="e">
        <f t="shared" si="65"/>
        <v>#N/A</v>
      </c>
      <c r="AK82" s="192" t="e">
        <f t="shared" si="65"/>
        <v>#N/A</v>
      </c>
      <c r="AL82" s="192" t="e">
        <f t="shared" si="65"/>
        <v>#N/A</v>
      </c>
      <c r="AM82" s="192" t="e">
        <f t="shared" si="65"/>
        <v>#N/A</v>
      </c>
      <c r="AN82" s="192" t="e">
        <f t="shared" si="65"/>
        <v>#N/A</v>
      </c>
      <c r="AO82" s="192" t="e">
        <f t="shared" si="65"/>
        <v>#N/A</v>
      </c>
      <c r="AP82" s="192" t="e">
        <f t="shared" si="65"/>
        <v>#N/A</v>
      </c>
      <c r="AQ82" s="202"/>
      <c r="AT82" s="9" t="s">
        <v>142</v>
      </c>
      <c r="AW82" s="280"/>
      <c r="AX82" s="280"/>
      <c r="AY82" s="275" t="s">
        <v>43</v>
      </c>
      <c r="AZ82" s="212" t="s">
        <v>1113</v>
      </c>
      <c r="BA82" s="273" t="s">
        <v>2474</v>
      </c>
      <c r="BB82" s="273" t="s">
        <v>1144</v>
      </c>
      <c r="BC82" s="273" t="s">
        <v>1144</v>
      </c>
      <c r="BD82" s="279" t="s">
        <v>1097</v>
      </c>
      <c r="BE82" s="279" t="s">
        <v>2409</v>
      </c>
      <c r="BF82" s="273" t="s">
        <v>1097</v>
      </c>
      <c r="BG82" s="273" t="s">
        <v>1097</v>
      </c>
      <c r="BH82" s="273" t="s">
        <v>1099</v>
      </c>
      <c r="BI82" s="6" t="e">
        <f t="shared" si="48"/>
        <v>#N/A</v>
      </c>
    </row>
    <row r="83" spans="1:61" ht="15" hidden="1" customHeight="1">
      <c r="A83" s="183">
        <f t="shared" si="54"/>
        <v>0</v>
      </c>
      <c r="B83" s="183">
        <f t="shared" si="15"/>
        <v>0</v>
      </c>
      <c r="C83" s="183">
        <f t="shared" ref="C83:C88" si="66">+IF((A83+B83)=2,1,A83+B83)</f>
        <v>0</v>
      </c>
      <c r="D83" s="202"/>
      <c r="E83" s="287" t="e">
        <f>+MAX(E82,E84)</f>
        <v>#N/A</v>
      </c>
      <c r="F83" s="287" t="e">
        <f t="shared" ref="F83:L83" si="67">+MAX(F82,F84)</f>
        <v>#N/A</v>
      </c>
      <c r="G83" s="287" t="e">
        <f t="shared" si="67"/>
        <v>#N/A</v>
      </c>
      <c r="H83" s="287" t="e">
        <f t="shared" si="67"/>
        <v>#N/A</v>
      </c>
      <c r="I83" s="287" t="e">
        <f t="shared" si="67"/>
        <v>#N/A</v>
      </c>
      <c r="J83" s="287" t="e">
        <f t="shared" si="67"/>
        <v>#N/A</v>
      </c>
      <c r="K83" s="287" t="e">
        <f t="shared" si="67"/>
        <v>#N/A</v>
      </c>
      <c r="L83" s="287" t="e">
        <f t="shared" si="67"/>
        <v>#N/A</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2410</v>
      </c>
      <c r="BE83" s="279" t="s">
        <v>1097</v>
      </c>
      <c r="BF83" s="273" t="s">
        <v>2410</v>
      </c>
      <c r="BG83" s="273" t="s">
        <v>2410</v>
      </c>
      <c r="BH83" s="273" t="s">
        <v>2413</v>
      </c>
      <c r="BI83" s="6">
        <f t="shared" si="48"/>
        <v>42</v>
      </c>
    </row>
    <row r="84" spans="1:61" hidden="1">
      <c r="A84" s="296">
        <f t="shared" si="54"/>
        <v>0</v>
      </c>
      <c r="B84" s="296">
        <f t="shared" si="15"/>
        <v>0</v>
      </c>
      <c r="C84" s="296">
        <f t="shared" si="66"/>
        <v>0</v>
      </c>
      <c r="D84" s="202"/>
      <c r="E84" s="297" t="e">
        <f>+MAX(P84,Y84,AI84)</f>
        <v>#N/A</v>
      </c>
      <c r="F84" s="297" t="e">
        <f t="shared" ref="F84:L84" si="68">+MAX(Q84,Z84,AJ84)</f>
        <v>#N/A</v>
      </c>
      <c r="G84" s="297" t="e">
        <f t="shared" si="68"/>
        <v>#N/A</v>
      </c>
      <c r="H84" s="297" t="e">
        <f t="shared" si="68"/>
        <v>#N/A</v>
      </c>
      <c r="I84" s="297" t="e">
        <f t="shared" si="68"/>
        <v>#N/A</v>
      </c>
      <c r="J84" s="297" t="e">
        <f t="shared" si="68"/>
        <v>#N/A</v>
      </c>
      <c r="K84" s="297" t="e">
        <f t="shared" si="68"/>
        <v>#N/A</v>
      </c>
      <c r="L84" s="297" t="e">
        <f t="shared" si="68"/>
        <v>#N/A</v>
      </c>
      <c r="M84" s="202"/>
      <c r="N84" s="314" t="str">
        <f>AU31</f>
        <v>6/9/2019 - 3/31/2020</v>
      </c>
      <c r="O84" s="202"/>
      <c r="P84" s="299" t="e">
        <f t="shared" ref="P84:W84" si="69">P140*0.6</f>
        <v>#N/A</v>
      </c>
      <c r="Q84" s="299" t="e">
        <f t="shared" si="69"/>
        <v>#N/A</v>
      </c>
      <c r="R84" s="299" t="e">
        <f t="shared" si="69"/>
        <v>#N/A</v>
      </c>
      <c r="S84" s="299" t="e">
        <f t="shared" si="69"/>
        <v>#N/A</v>
      </c>
      <c r="T84" s="299" t="e">
        <f t="shared" si="69"/>
        <v>#N/A</v>
      </c>
      <c r="U84" s="299" t="e">
        <f t="shared" si="69"/>
        <v>#N/A</v>
      </c>
      <c r="V84" s="299" t="e">
        <f t="shared" si="69"/>
        <v>#N/A</v>
      </c>
      <c r="W84" s="299" t="e">
        <f t="shared" si="69"/>
        <v>#N/A</v>
      </c>
      <c r="X84" s="202"/>
      <c r="Y84" s="299">
        <f t="shared" ref="Y84:AF84" si="70">+Y140*0.6</f>
        <v>0</v>
      </c>
      <c r="Z84" s="299">
        <f t="shared" si="70"/>
        <v>0</v>
      </c>
      <c r="AA84" s="299">
        <f t="shared" si="70"/>
        <v>0</v>
      </c>
      <c r="AB84" s="299">
        <f t="shared" si="70"/>
        <v>0</v>
      </c>
      <c r="AC84" s="299">
        <f t="shared" si="70"/>
        <v>0</v>
      </c>
      <c r="AD84" s="299">
        <f t="shared" si="70"/>
        <v>0</v>
      </c>
      <c r="AE84" s="299">
        <f t="shared" si="70"/>
        <v>0</v>
      </c>
      <c r="AF84" s="299">
        <f t="shared" si="70"/>
        <v>0</v>
      </c>
      <c r="AG84" s="202"/>
      <c r="AH84" s="202"/>
      <c r="AI84" s="299" t="e">
        <f t="shared" ref="AI84:AP84" si="71">+AI140*0.6</f>
        <v>#N/A</v>
      </c>
      <c r="AJ84" s="299" t="e">
        <f t="shared" si="71"/>
        <v>#N/A</v>
      </c>
      <c r="AK84" s="299" t="e">
        <f t="shared" si="71"/>
        <v>#N/A</v>
      </c>
      <c r="AL84" s="299" t="e">
        <f t="shared" si="71"/>
        <v>#N/A</v>
      </c>
      <c r="AM84" s="299" t="e">
        <f t="shared" si="71"/>
        <v>#N/A</v>
      </c>
      <c r="AN84" s="299" t="e">
        <f t="shared" si="71"/>
        <v>#N/A</v>
      </c>
      <c r="AO84" s="299" t="e">
        <f t="shared" si="71"/>
        <v>#N/A</v>
      </c>
      <c r="AP84" s="299" t="e">
        <f t="shared" si="71"/>
        <v>#N/A</v>
      </c>
      <c r="AQ84" s="202"/>
      <c r="AT84" s="9" t="s">
        <v>144</v>
      </c>
      <c r="AW84" s="280"/>
      <c r="AX84" s="280"/>
      <c r="AY84" s="275" t="s">
        <v>1136</v>
      </c>
      <c r="AZ84" s="212" t="s">
        <v>1572</v>
      </c>
      <c r="BA84" s="273" t="s">
        <v>1117</v>
      </c>
      <c r="BB84" s="273" t="s">
        <v>1450</v>
      </c>
      <c r="BC84" s="273" t="s">
        <v>1450</v>
      </c>
      <c r="BD84" s="279" t="s">
        <v>2411</v>
      </c>
      <c r="BE84" s="279" t="s">
        <v>2410</v>
      </c>
      <c r="BF84" s="273" t="s">
        <v>2411</v>
      </c>
      <c r="BG84" s="273" t="s">
        <v>2411</v>
      </c>
      <c r="BH84" s="273" t="s">
        <v>1100</v>
      </c>
      <c r="BI84" s="6" t="e">
        <f t="shared" si="48"/>
        <v>#N/A</v>
      </c>
    </row>
    <row r="85" spans="1:61" hidden="1">
      <c r="A85" s="183">
        <f t="shared" si="54"/>
        <v>0</v>
      </c>
      <c r="B85" s="183">
        <f t="shared" si="15"/>
        <v>0</v>
      </c>
      <c r="C85" s="183">
        <f t="shared" si="66"/>
        <v>0</v>
      </c>
      <c r="D85" s="202"/>
      <c r="E85" s="287" t="e">
        <f>+MAX(E84,E86)</f>
        <v>#N/A</v>
      </c>
      <c r="F85" s="287" t="e">
        <f t="shared" ref="F85:L85" si="72">+MAX(F84,F86)</f>
        <v>#N/A</v>
      </c>
      <c r="G85" s="287" t="e">
        <f t="shared" si="72"/>
        <v>#N/A</v>
      </c>
      <c r="H85" s="287" t="e">
        <f t="shared" si="72"/>
        <v>#N/A</v>
      </c>
      <c r="I85" s="287" t="e">
        <f t="shared" si="72"/>
        <v>#N/A</v>
      </c>
      <c r="J85" s="287" t="e">
        <f t="shared" si="72"/>
        <v>#N/A</v>
      </c>
      <c r="K85" s="287" t="e">
        <f t="shared" si="72"/>
        <v>#N/A</v>
      </c>
      <c r="L85" s="287" t="e">
        <f t="shared" si="72"/>
        <v>#N/A</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2411</v>
      </c>
      <c r="BF85" s="273" t="s">
        <v>1098</v>
      </c>
      <c r="BG85" s="273" t="s">
        <v>1098</v>
      </c>
      <c r="BH85" s="273" t="s">
        <v>2414</v>
      </c>
      <c r="BI85" s="6" t="e">
        <f t="shared" si="48"/>
        <v>#N/A</v>
      </c>
    </row>
    <row r="86" spans="1:61" hidden="1">
      <c r="A86" s="296">
        <f t="shared" si="54"/>
        <v>0</v>
      </c>
      <c r="B86" s="296">
        <f t="shared" si="15"/>
        <v>0</v>
      </c>
      <c r="C86" s="296">
        <f t="shared" si="66"/>
        <v>0</v>
      </c>
      <c r="D86" s="202"/>
      <c r="E86" s="297" t="e">
        <f>+MAX(P86,Y86,AI86)</f>
        <v>#N/A</v>
      </c>
      <c r="F86" s="297" t="e">
        <f t="shared" ref="F86" si="73">+MAX(Q86,Z86,AJ86)</f>
        <v>#N/A</v>
      </c>
      <c r="G86" s="297" t="e">
        <f t="shared" ref="G86" si="74">+MAX(R86,AA86,AK86)</f>
        <v>#N/A</v>
      </c>
      <c r="H86" s="297" t="e">
        <f t="shared" ref="H86" si="75">+MAX(S86,AB86,AL86)</f>
        <v>#N/A</v>
      </c>
      <c r="I86" s="297" t="e">
        <f t="shared" ref="I86" si="76">+MAX(T86,AC86,AM86)</f>
        <v>#N/A</v>
      </c>
      <c r="J86" s="297" t="e">
        <f t="shared" ref="J86" si="77">+MAX(U86,AD86,AN86)</f>
        <v>#N/A</v>
      </c>
      <c r="K86" s="297" t="e">
        <f t="shared" ref="K86" si="78">+MAX(V86,AE86,AO86)</f>
        <v>#N/A</v>
      </c>
      <c r="L86" s="297" t="e">
        <f t="shared" ref="L86" si="79">+MAX(W86,AF86,AP86)</f>
        <v>#N/A</v>
      </c>
      <c r="M86" s="202"/>
      <c r="N86" s="322" t="str">
        <f>AU33</f>
        <v>5/17/2020 - 3/31/2021</v>
      </c>
      <c r="O86" s="202"/>
      <c r="P86" s="299" t="e">
        <f t="shared" ref="P86:W86" si="80">P142*0.6</f>
        <v>#N/A</v>
      </c>
      <c r="Q86" s="299" t="e">
        <f t="shared" si="80"/>
        <v>#N/A</v>
      </c>
      <c r="R86" s="299" t="e">
        <f t="shared" si="80"/>
        <v>#N/A</v>
      </c>
      <c r="S86" s="299" t="e">
        <f t="shared" si="80"/>
        <v>#N/A</v>
      </c>
      <c r="T86" s="299" t="e">
        <f t="shared" si="80"/>
        <v>#N/A</v>
      </c>
      <c r="U86" s="299" t="e">
        <f t="shared" si="80"/>
        <v>#N/A</v>
      </c>
      <c r="V86" s="299" t="e">
        <f t="shared" si="80"/>
        <v>#N/A</v>
      </c>
      <c r="W86" s="299" t="e">
        <f t="shared" si="80"/>
        <v>#N/A</v>
      </c>
      <c r="X86" s="202"/>
      <c r="Y86" s="299">
        <f t="shared" ref="Y86:AF86" si="81">+Y142*0.6</f>
        <v>0</v>
      </c>
      <c r="Z86" s="299">
        <f t="shared" si="81"/>
        <v>0</v>
      </c>
      <c r="AA86" s="299">
        <f t="shared" si="81"/>
        <v>0</v>
      </c>
      <c r="AB86" s="299">
        <f t="shared" si="81"/>
        <v>0</v>
      </c>
      <c r="AC86" s="299">
        <f t="shared" si="81"/>
        <v>0</v>
      </c>
      <c r="AD86" s="299">
        <f t="shared" si="81"/>
        <v>0</v>
      </c>
      <c r="AE86" s="299">
        <f t="shared" si="81"/>
        <v>0</v>
      </c>
      <c r="AF86" s="299">
        <f t="shared" si="81"/>
        <v>0</v>
      </c>
      <c r="AG86" s="202"/>
      <c r="AH86" s="202"/>
      <c r="AI86" s="299" t="e">
        <f t="shared" ref="AI86:AP86" si="82">+AI142*0.6</f>
        <v>#N/A</v>
      </c>
      <c r="AJ86" s="299" t="e">
        <f t="shared" si="82"/>
        <v>#N/A</v>
      </c>
      <c r="AK86" s="299" t="e">
        <f t="shared" si="82"/>
        <v>#N/A</v>
      </c>
      <c r="AL86" s="299" t="e">
        <f t="shared" si="82"/>
        <v>#N/A</v>
      </c>
      <c r="AM86" s="299" t="e">
        <f t="shared" si="82"/>
        <v>#N/A</v>
      </c>
      <c r="AN86" s="299" t="e">
        <f t="shared" si="82"/>
        <v>#N/A</v>
      </c>
      <c r="AO86" s="299" t="e">
        <f t="shared" si="82"/>
        <v>#N/A</v>
      </c>
      <c r="AP86" s="299" t="e">
        <f t="shared" si="82"/>
        <v>#N/A</v>
      </c>
      <c r="AQ86" s="202"/>
      <c r="AT86" s="9" t="s">
        <v>146</v>
      </c>
      <c r="AW86" s="280"/>
      <c r="AX86" s="280"/>
      <c r="AY86" s="275" t="s">
        <v>1138</v>
      </c>
      <c r="AZ86" s="212" t="s">
        <v>2943</v>
      </c>
      <c r="BA86" s="273" t="s">
        <v>1118</v>
      </c>
      <c r="BB86" s="273" t="s">
        <v>1146</v>
      </c>
      <c r="BC86" s="273" t="s">
        <v>1146</v>
      </c>
      <c r="BD86" s="279" t="s">
        <v>1099</v>
      </c>
      <c r="BE86" s="279" t="s">
        <v>1098</v>
      </c>
      <c r="BF86" s="273" t="s">
        <v>1099</v>
      </c>
      <c r="BG86" s="273" t="s">
        <v>1099</v>
      </c>
      <c r="BH86" s="273" t="s">
        <v>2415</v>
      </c>
      <c r="BI86" s="6">
        <f t="shared" si="48"/>
        <v>43</v>
      </c>
    </row>
    <row r="87" spans="1:61" hidden="1">
      <c r="A87" s="183">
        <f t="shared" si="54"/>
        <v>0</v>
      </c>
      <c r="B87" s="183">
        <f t="shared" si="15"/>
        <v>0</v>
      </c>
      <c r="C87" s="183">
        <f t="shared" si="66"/>
        <v>0</v>
      </c>
      <c r="D87" s="202"/>
      <c r="E87" s="287" t="e">
        <f>+MAX(E86,E88)</f>
        <v>#N/A</v>
      </c>
      <c r="F87" s="287" t="e">
        <f t="shared" ref="F87:L87" si="83">+MAX(F86,F88)</f>
        <v>#N/A</v>
      </c>
      <c r="G87" s="287" t="e">
        <f t="shared" si="83"/>
        <v>#N/A</v>
      </c>
      <c r="H87" s="287" t="e">
        <f t="shared" si="83"/>
        <v>#N/A</v>
      </c>
      <c r="I87" s="287" t="e">
        <f t="shared" si="83"/>
        <v>#N/A</v>
      </c>
      <c r="J87" s="287" t="e">
        <f t="shared" si="83"/>
        <v>#N/A</v>
      </c>
      <c r="K87" s="287" t="e">
        <f t="shared" si="83"/>
        <v>#N/A</v>
      </c>
      <c r="L87" s="287" t="e">
        <f t="shared" si="83"/>
        <v>#N/A</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2412</v>
      </c>
      <c r="BE87" s="279" t="s">
        <v>1099</v>
      </c>
      <c r="BF87" s="273" t="s">
        <v>2413</v>
      </c>
      <c r="BG87" s="273" t="s">
        <v>2413</v>
      </c>
      <c r="BH87" s="273" t="s">
        <v>2416</v>
      </c>
    </row>
    <row r="88" spans="1:61" hidden="1">
      <c r="A88" s="296">
        <f t="shared" si="54"/>
        <v>0</v>
      </c>
      <c r="B88" s="296">
        <f t="shared" si="15"/>
        <v>0</v>
      </c>
      <c r="C88" s="296">
        <f t="shared" si="66"/>
        <v>0</v>
      </c>
      <c r="D88" s="202"/>
      <c r="E88" s="297" t="e">
        <f>+MAX(P88,Y88,AI88)</f>
        <v>#N/A</v>
      </c>
      <c r="F88" s="297" t="e">
        <f t="shared" ref="F88" si="84">+MAX(Q88,Z88,AJ88)</f>
        <v>#N/A</v>
      </c>
      <c r="G88" s="297" t="e">
        <f t="shared" ref="G88" si="85">+MAX(R88,AA88,AK88)</f>
        <v>#N/A</v>
      </c>
      <c r="H88" s="297" t="e">
        <f t="shared" ref="H88" si="86">+MAX(S88,AB88,AL88)</f>
        <v>#N/A</v>
      </c>
      <c r="I88" s="297" t="e">
        <f t="shared" ref="I88" si="87">+MAX(T88,AC88,AM88)</f>
        <v>#N/A</v>
      </c>
      <c r="J88" s="297" t="e">
        <f t="shared" ref="J88" si="88">+MAX(U88,AD88,AN88)</f>
        <v>#N/A</v>
      </c>
      <c r="K88" s="297" t="e">
        <f t="shared" ref="K88" si="89">+MAX(V88,AE88,AO88)</f>
        <v>#N/A</v>
      </c>
      <c r="L88" s="297" t="e">
        <f t="shared" ref="L88" si="90">+MAX(W88,AF88,AP88)</f>
        <v>#N/A</v>
      </c>
      <c r="M88" s="202"/>
      <c r="N88" s="322" t="str">
        <f>AU35</f>
        <v>On or After 5/17/2021</v>
      </c>
      <c r="O88" s="202"/>
      <c r="P88" s="299" t="e">
        <f t="shared" ref="P88:W88" si="91">P144*0.6</f>
        <v>#N/A</v>
      </c>
      <c r="Q88" s="299" t="e">
        <f t="shared" si="91"/>
        <v>#N/A</v>
      </c>
      <c r="R88" s="299" t="e">
        <f t="shared" si="91"/>
        <v>#N/A</v>
      </c>
      <c r="S88" s="299" t="e">
        <f t="shared" si="91"/>
        <v>#N/A</v>
      </c>
      <c r="T88" s="299" t="e">
        <f t="shared" si="91"/>
        <v>#N/A</v>
      </c>
      <c r="U88" s="299" t="e">
        <f t="shared" si="91"/>
        <v>#N/A</v>
      </c>
      <c r="V88" s="299" t="e">
        <f t="shared" si="91"/>
        <v>#N/A</v>
      </c>
      <c r="W88" s="299" t="e">
        <f t="shared" si="91"/>
        <v>#N/A</v>
      </c>
      <c r="X88" s="202"/>
      <c r="Y88" s="299">
        <f t="shared" ref="Y88:AF88" si="92">+Y144*0.6</f>
        <v>0</v>
      </c>
      <c r="Z88" s="299">
        <f t="shared" si="92"/>
        <v>0</v>
      </c>
      <c r="AA88" s="299">
        <f t="shared" si="92"/>
        <v>0</v>
      </c>
      <c r="AB88" s="299">
        <f t="shared" si="92"/>
        <v>0</v>
      </c>
      <c r="AC88" s="299">
        <f t="shared" si="92"/>
        <v>0</v>
      </c>
      <c r="AD88" s="299">
        <f t="shared" si="92"/>
        <v>0</v>
      </c>
      <c r="AE88" s="299">
        <f t="shared" si="92"/>
        <v>0</v>
      </c>
      <c r="AF88" s="299">
        <f t="shared" si="92"/>
        <v>0</v>
      </c>
      <c r="AG88" s="202"/>
      <c r="AH88" s="202"/>
      <c r="AI88" s="299" t="e">
        <f t="shared" ref="AI88:AP88" si="93">+AI144*0.6</f>
        <v>#N/A</v>
      </c>
      <c r="AJ88" s="299" t="e">
        <f t="shared" si="93"/>
        <v>#N/A</v>
      </c>
      <c r="AK88" s="299" t="e">
        <f t="shared" si="93"/>
        <v>#N/A</v>
      </c>
      <c r="AL88" s="299" t="e">
        <f t="shared" si="93"/>
        <v>#N/A</v>
      </c>
      <c r="AM88" s="299" t="e">
        <f t="shared" si="93"/>
        <v>#N/A</v>
      </c>
      <c r="AN88" s="299" t="e">
        <f t="shared" si="93"/>
        <v>#N/A</v>
      </c>
      <c r="AO88" s="299" t="e">
        <f t="shared" si="93"/>
        <v>#N/A</v>
      </c>
      <c r="AP88" s="299" t="e">
        <f t="shared" si="93"/>
        <v>#N/A</v>
      </c>
      <c r="AQ88" s="202"/>
      <c r="AT88" s="9" t="s">
        <v>53</v>
      </c>
      <c r="AW88" s="280"/>
      <c r="AX88" s="280"/>
      <c r="AY88" s="275" t="s">
        <v>1140</v>
      </c>
      <c r="AZ88" s="212" t="s">
        <v>1115</v>
      </c>
      <c r="BA88" s="273" t="s">
        <v>1120</v>
      </c>
      <c r="BB88" s="273" t="s">
        <v>1152</v>
      </c>
      <c r="BC88" s="273" t="s">
        <v>1152</v>
      </c>
      <c r="BD88" s="279" t="s">
        <v>2413</v>
      </c>
      <c r="BE88" s="279" t="s">
        <v>2412</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2474</v>
      </c>
      <c r="BA89" s="273" t="s">
        <v>1121</v>
      </c>
      <c r="BB89" s="273" t="s">
        <v>1153</v>
      </c>
      <c r="BC89" s="273" t="s">
        <v>1153</v>
      </c>
      <c r="BD89" s="279" t="s">
        <v>1100</v>
      </c>
      <c r="BE89" s="279" t="s">
        <v>2413</v>
      </c>
      <c r="BF89" s="273" t="s">
        <v>2414</v>
      </c>
      <c r="BG89" s="273" t="s">
        <v>2414</v>
      </c>
      <c r="BH89" s="273" t="s">
        <v>3003</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75" t="s">
        <v>1412</v>
      </c>
      <c r="Q90" s="375"/>
      <c r="R90" s="375"/>
      <c r="S90" s="375"/>
      <c r="T90" s="375"/>
      <c r="U90" s="375"/>
      <c r="V90" s="375"/>
      <c r="W90" s="375"/>
      <c r="Y90" s="393" t="s">
        <v>1413</v>
      </c>
      <c r="Z90" s="393"/>
      <c r="AA90" s="393"/>
      <c r="AB90" s="393"/>
      <c r="AC90" s="393"/>
      <c r="AD90" s="393"/>
      <c r="AE90" s="393"/>
      <c r="AF90" s="393"/>
      <c r="AI90" s="377" t="s">
        <v>1414</v>
      </c>
      <c r="AJ90" s="377"/>
      <c r="AK90" s="377"/>
      <c r="AL90" s="377"/>
      <c r="AM90" s="377"/>
      <c r="AN90" s="377"/>
      <c r="AO90" s="377"/>
      <c r="AP90" s="377"/>
      <c r="AQ90" s="117"/>
      <c r="AT90" s="9" t="s">
        <v>149</v>
      </c>
      <c r="AW90" s="280"/>
      <c r="AX90" s="280"/>
      <c r="AY90" s="275" t="s">
        <v>1013</v>
      </c>
      <c r="AZ90" s="212" t="s">
        <v>1116</v>
      </c>
      <c r="BA90" s="273" t="s">
        <v>1122</v>
      </c>
      <c r="BB90" s="273" t="s">
        <v>1154</v>
      </c>
      <c r="BC90" s="273" t="s">
        <v>1154</v>
      </c>
      <c r="BD90" s="279" t="s">
        <v>2414</v>
      </c>
      <c r="BE90" s="279" t="s">
        <v>1100</v>
      </c>
      <c r="BF90" s="273" t="s">
        <v>2415</v>
      </c>
      <c r="BG90" s="273" t="s">
        <v>2415</v>
      </c>
      <c r="BH90" s="273" t="s">
        <v>2418</v>
      </c>
      <c r="BI90" s="6">
        <f t="shared" si="94"/>
        <v>45</v>
      </c>
    </row>
    <row r="91" spans="1:61" hidden="1">
      <c r="A91" s="89">
        <f t="shared" ref="A91:A116" si="95">IF($A$24=$AU10,1,0)</f>
        <v>0</v>
      </c>
      <c r="B91" s="89">
        <f>IF($B$18=$AU10,1,0)</f>
        <v>0</v>
      </c>
      <c r="C91" s="89">
        <f t="shared" ref="C91:C116" si="96">+IF((A63+B63)=2,1,A63+B63)</f>
        <v>0</v>
      </c>
      <c r="E91" s="286" t="e">
        <f t="shared" ref="E91:L92" si="97">+MAX(P91,Y91,AI91)</f>
        <v>#N/A</v>
      </c>
      <c r="F91" s="286" t="e">
        <f t="shared" si="97"/>
        <v>#N/A</v>
      </c>
      <c r="G91" s="286" t="e">
        <f t="shared" si="97"/>
        <v>#N/A</v>
      </c>
      <c r="H91" s="286" t="e">
        <f t="shared" si="97"/>
        <v>#N/A</v>
      </c>
      <c r="I91" s="286" t="e">
        <f t="shared" si="97"/>
        <v>#N/A</v>
      </c>
      <c r="J91" s="286" t="e">
        <f t="shared" si="97"/>
        <v>#N/A</v>
      </c>
      <c r="K91" s="286" t="e">
        <f t="shared" si="97"/>
        <v>#N/A</v>
      </c>
      <c r="L91" s="286" t="e">
        <f t="shared" si="97"/>
        <v>#N/A</v>
      </c>
      <c r="N91" s="91" t="str">
        <f>CONCATENATE($AU$10,$B$11,N90)</f>
        <v>Before 12-31-200840</v>
      </c>
      <c r="P91" s="189" t="e">
        <f>VLOOKUP($N91,'pre 12-31-08'!$A$4:$L$1400,E$90+3,FALSE)</f>
        <v>#N/A</v>
      </c>
      <c r="Q91" s="189" t="e">
        <f>VLOOKUP($N91,'pre 12-31-08'!$A$4:$L$1400,F$90+3,FALSE)</f>
        <v>#N/A</v>
      </c>
      <c r="R91" s="189" t="e">
        <f>VLOOKUP($N91,'pre 12-31-08'!$A$4:$L$1400,G$90+3,FALSE)</f>
        <v>#N/A</v>
      </c>
      <c r="S91" s="189" t="e">
        <f>VLOOKUP($N91,'pre 12-31-08'!$A$4:$L$1400,H$90+3,FALSE)</f>
        <v>#N/A</v>
      </c>
      <c r="T91" s="189" t="e">
        <f>VLOOKUP($N91,'pre 12-31-08'!$A$4:$L$1400,I$90+3,FALSE)</f>
        <v>#N/A</v>
      </c>
      <c r="U91" s="189" t="e">
        <f>VLOOKUP($N91,'pre 12-31-08'!$A$4:$L$1400,J$90+3,FALSE)</f>
        <v>#N/A</v>
      </c>
      <c r="V91" s="189" t="e">
        <f>VLOOKUP($N91,'pre 12-31-08'!$A$4:$L$1400,K$90+3,FALSE)</f>
        <v>#N/A</v>
      </c>
      <c r="W91" s="189" t="e">
        <f>VLOOKUP($N91,'pre 12-31-08'!$A$4:$L$1400,L$90+3,FALSE)</f>
        <v>#N/A</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2415</v>
      </c>
      <c r="BE91" s="279" t="s">
        <v>2414</v>
      </c>
      <c r="BF91" s="273" t="s">
        <v>173</v>
      </c>
      <c r="BG91" s="273" t="s">
        <v>2416</v>
      </c>
      <c r="BH91" s="273" t="s">
        <v>2419</v>
      </c>
      <c r="BI91" s="6" t="e">
        <f t="shared" si="94"/>
        <v>#N/A</v>
      </c>
    </row>
    <row r="92" spans="1:61" hidden="1">
      <c r="A92" s="89">
        <f t="shared" si="95"/>
        <v>0</v>
      </c>
      <c r="B92" s="89">
        <f t="shared" ref="B92:B116" si="98">IF(OR(B63=1,$B$18=$AU11),1,0)</f>
        <v>0</v>
      </c>
      <c r="C92" s="89">
        <f t="shared" si="96"/>
        <v>0</v>
      </c>
      <c r="E92" s="286" t="e">
        <f t="shared" si="97"/>
        <v>#N/A</v>
      </c>
      <c r="F92" s="286" t="e">
        <f t="shared" si="97"/>
        <v>#N/A</v>
      </c>
      <c r="G92" s="286" t="e">
        <f t="shared" si="97"/>
        <v>#N/A</v>
      </c>
      <c r="H92" s="286" t="e">
        <f t="shared" si="97"/>
        <v>#N/A</v>
      </c>
      <c r="I92" s="286" t="e">
        <f t="shared" si="97"/>
        <v>#N/A</v>
      </c>
      <c r="J92" s="286" t="e">
        <f t="shared" si="97"/>
        <v>#N/A</v>
      </c>
      <c r="K92" s="286" t="e">
        <f t="shared" si="97"/>
        <v>#N/A</v>
      </c>
      <c r="L92" s="286" t="e">
        <f t="shared" si="97"/>
        <v>#N/A</v>
      </c>
      <c r="N92" s="91" t="str">
        <f>CONCATENATE($AU$11,$B$11,$N$90)</f>
        <v>1/1/2009 - 5/13/201040</v>
      </c>
      <c r="P92" s="189" t="e">
        <f>VLOOKUP($N92,'1-1-09-5-14-10'!$A$4:$L$1400,E$90+3,FALSE)</f>
        <v>#N/A</v>
      </c>
      <c r="Q92" s="189" t="e">
        <f>VLOOKUP($N92,'1-1-09-5-14-10'!$A$4:$L$1400,F$90+3,FALSE)</f>
        <v>#N/A</v>
      </c>
      <c r="R92" s="189" t="e">
        <f>VLOOKUP($N92,'1-1-09-5-14-10'!$A$4:$L$1400,G$90+3,FALSE)</f>
        <v>#N/A</v>
      </c>
      <c r="S92" s="189" t="e">
        <f>VLOOKUP($N92,'1-1-09-5-14-10'!$A$4:$L$1400,H$90+3,FALSE)</f>
        <v>#N/A</v>
      </c>
      <c r="T92" s="189" t="e">
        <f>VLOOKUP($N92,'1-1-09-5-14-10'!$A$4:$L$1400,I$90+3,FALSE)</f>
        <v>#N/A</v>
      </c>
      <c r="U92" s="189" t="e">
        <f>VLOOKUP($N92,'1-1-09-5-14-10'!$A$4:$L$1400,J$90+3,FALSE)</f>
        <v>#N/A</v>
      </c>
      <c r="V92" s="189" t="e">
        <f>VLOOKUP($N92,'1-1-09-5-14-10'!$A$4:$L$1400,K$90+3,FALSE)</f>
        <v>#N/A</v>
      </c>
      <c r="W92" s="189" t="e">
        <f>VLOOKUP($N92,'1-1-09-5-14-10'!$A$4:$L$1400,L$90+3,FALSE)</f>
        <v>#N/A</v>
      </c>
      <c r="Y92" s="38"/>
      <c r="Z92" s="30"/>
      <c r="AA92" s="30"/>
      <c r="AB92" s="30"/>
      <c r="AC92" s="30"/>
      <c r="AD92" s="30"/>
      <c r="AE92" s="30"/>
      <c r="AF92" s="39"/>
      <c r="AI92" s="189" t="e">
        <f t="shared" ref="AI92:AP92" si="99">+AI120/5*4</f>
        <v>#N/A</v>
      </c>
      <c r="AJ92" s="189" t="e">
        <f t="shared" si="99"/>
        <v>#N/A</v>
      </c>
      <c r="AK92" s="189" t="e">
        <f t="shared" si="99"/>
        <v>#N/A</v>
      </c>
      <c r="AL92" s="189" t="e">
        <f t="shared" si="99"/>
        <v>#N/A</v>
      </c>
      <c r="AM92" s="189" t="e">
        <f t="shared" si="99"/>
        <v>#N/A</v>
      </c>
      <c r="AN92" s="189" t="e">
        <f t="shared" si="99"/>
        <v>#N/A</v>
      </c>
      <c r="AO92" s="189" t="e">
        <f t="shared" si="99"/>
        <v>#N/A</v>
      </c>
      <c r="AP92" s="189" t="e">
        <f t="shared" si="99"/>
        <v>#N/A</v>
      </c>
      <c r="AQ92" s="117"/>
      <c r="AT92" s="9" t="s">
        <v>151</v>
      </c>
      <c r="AW92" s="280"/>
      <c r="AX92" s="280"/>
      <c r="AY92" s="275" t="s">
        <v>1143</v>
      </c>
      <c r="AZ92" s="212" t="s">
        <v>1118</v>
      </c>
      <c r="BA92" s="273" t="s">
        <v>1445</v>
      </c>
      <c r="BB92" s="273" t="s">
        <v>1156</v>
      </c>
      <c r="BC92" s="273" t="s">
        <v>1156</v>
      </c>
      <c r="BD92" s="279" t="s">
        <v>2416</v>
      </c>
      <c r="BE92" s="279" t="s">
        <v>2415</v>
      </c>
      <c r="BF92" s="273" t="s">
        <v>3003</v>
      </c>
      <c r="BG92" s="273" t="s">
        <v>173</v>
      </c>
      <c r="BH92" s="273" t="s">
        <v>1506</v>
      </c>
      <c r="BI92" s="6" t="e">
        <f t="shared" si="94"/>
        <v>#N/A</v>
      </c>
    </row>
    <row r="93" spans="1:61" hidden="1">
      <c r="A93" s="89">
        <f t="shared" si="95"/>
        <v>0</v>
      </c>
      <c r="B93" s="89">
        <f t="shared" si="98"/>
        <v>0</v>
      </c>
      <c r="C93" s="89">
        <f t="shared" si="96"/>
        <v>0</v>
      </c>
      <c r="E93" s="287" t="e">
        <f t="shared" ref="E93:L93" si="100">+MAX(E92,E94)</f>
        <v>#N/A</v>
      </c>
      <c r="F93" s="287" t="e">
        <f t="shared" si="100"/>
        <v>#N/A</v>
      </c>
      <c r="G93" s="287" t="e">
        <f t="shared" si="100"/>
        <v>#N/A</v>
      </c>
      <c r="H93" s="287" t="e">
        <f t="shared" si="100"/>
        <v>#N/A</v>
      </c>
      <c r="I93" s="287" t="e">
        <f t="shared" si="100"/>
        <v>#N/A</v>
      </c>
      <c r="J93" s="287" t="e">
        <f t="shared" si="100"/>
        <v>#N/A</v>
      </c>
      <c r="K93" s="287" t="e">
        <f t="shared" si="100"/>
        <v>#N/A</v>
      </c>
      <c r="L93" s="287" t="e">
        <f t="shared" si="100"/>
        <v>#N/A</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2416</v>
      </c>
      <c r="BF93" s="273" t="s">
        <v>2418</v>
      </c>
      <c r="BG93" s="273" t="s">
        <v>3003</v>
      </c>
      <c r="BH93" s="273" t="s">
        <v>104</v>
      </c>
      <c r="BI93" s="6" t="e">
        <f t="shared" si="94"/>
        <v>#N/A</v>
      </c>
    </row>
    <row r="94" spans="1:61" hidden="1">
      <c r="A94" s="89">
        <f t="shared" si="95"/>
        <v>0</v>
      </c>
      <c r="B94" s="89">
        <f t="shared" si="98"/>
        <v>0</v>
      </c>
      <c r="C94" s="89">
        <f t="shared" si="96"/>
        <v>0</v>
      </c>
      <c r="E94" s="286" t="e">
        <f t="shared" ref="E94:L94" si="101">+MAX(P94,Y94,AI94)</f>
        <v>#N/A</v>
      </c>
      <c r="F94" s="286" t="e">
        <f t="shared" si="101"/>
        <v>#N/A</v>
      </c>
      <c r="G94" s="286" t="e">
        <f t="shared" si="101"/>
        <v>#N/A</v>
      </c>
      <c r="H94" s="286" t="e">
        <f t="shared" si="101"/>
        <v>#N/A</v>
      </c>
      <c r="I94" s="286" t="e">
        <f t="shared" si="101"/>
        <v>#N/A</v>
      </c>
      <c r="J94" s="286" t="e">
        <f t="shared" si="101"/>
        <v>#N/A</v>
      </c>
      <c r="K94" s="286" t="e">
        <f t="shared" si="101"/>
        <v>#N/A</v>
      </c>
      <c r="L94" s="286" t="e">
        <f t="shared" si="101"/>
        <v>#N/A</v>
      </c>
      <c r="N94" s="91" t="str">
        <f>CONCATENATE($AU$13,$B$11,$N$90)</f>
        <v>6/29/2010 - 5/30/201140</v>
      </c>
      <c r="P94" s="189" t="e">
        <f>VLOOKUP($N94,'5-14-10-5-31-11'!$A$4:$L$1400,E$90+3,FALSE)</f>
        <v>#N/A</v>
      </c>
      <c r="Q94" s="189" t="e">
        <f>VLOOKUP($N94,'5-14-10-5-31-11'!$A$4:$L$1400,F$90+3,FALSE)</f>
        <v>#N/A</v>
      </c>
      <c r="R94" s="189" t="e">
        <f>VLOOKUP($N94,'5-14-10-5-31-11'!$A$4:$L$1400,G$90+3,FALSE)</f>
        <v>#N/A</v>
      </c>
      <c r="S94" s="189" t="e">
        <f>VLOOKUP($N94,'5-14-10-5-31-11'!$A$4:$L$1400,H$90+3,FALSE)</f>
        <v>#N/A</v>
      </c>
      <c r="T94" s="189" t="e">
        <f>VLOOKUP($N94,'5-14-10-5-31-11'!$A$4:$L$1400,I$90+3,FALSE)</f>
        <v>#N/A</v>
      </c>
      <c r="U94" s="189" t="e">
        <f>VLOOKUP($N94,'5-14-10-5-31-11'!$A$4:$L$1400,J$90+3,FALSE)</f>
        <v>#N/A</v>
      </c>
      <c r="V94" s="189" t="e">
        <f>VLOOKUP($N94,'5-14-10-5-31-11'!$A$4:$L$1400,K$90+3,FALSE)</f>
        <v>#N/A</v>
      </c>
      <c r="W94" s="189" t="e">
        <f>VLOOKUP($N94,'5-14-10-5-31-11'!$A$4:$L$1400,L$90+3,FALSE)</f>
        <v>#N/A</v>
      </c>
      <c r="Y94" s="38"/>
      <c r="Z94" s="30"/>
      <c r="AA94" s="30"/>
      <c r="AB94" s="30"/>
      <c r="AC94" s="30"/>
      <c r="AD94" s="30"/>
      <c r="AE94" s="30"/>
      <c r="AF94" s="39"/>
      <c r="AI94" s="189" t="e">
        <f t="shared" ref="AI94:AP94" si="102">+AI122/5*4</f>
        <v>#N/A</v>
      </c>
      <c r="AJ94" s="189" t="e">
        <f t="shared" si="102"/>
        <v>#N/A</v>
      </c>
      <c r="AK94" s="189" t="e">
        <f t="shared" si="102"/>
        <v>#N/A</v>
      </c>
      <c r="AL94" s="189" t="e">
        <f t="shared" si="102"/>
        <v>#N/A</v>
      </c>
      <c r="AM94" s="189" t="e">
        <f t="shared" si="102"/>
        <v>#N/A</v>
      </c>
      <c r="AN94" s="189" t="e">
        <f t="shared" si="102"/>
        <v>#N/A</v>
      </c>
      <c r="AO94" s="189" t="e">
        <f t="shared" si="102"/>
        <v>#N/A</v>
      </c>
      <c r="AP94" s="189" t="e">
        <f t="shared" si="102"/>
        <v>#N/A</v>
      </c>
      <c r="AQ94" s="117"/>
      <c r="AT94" s="211" t="s">
        <v>152</v>
      </c>
      <c r="AW94" s="280"/>
      <c r="AX94" s="280"/>
      <c r="AY94" s="275" t="s">
        <v>51</v>
      </c>
      <c r="AZ94" s="212" t="s">
        <v>1120</v>
      </c>
      <c r="BA94" s="273" t="s">
        <v>1125</v>
      </c>
      <c r="BB94" s="273" t="s">
        <v>1158</v>
      </c>
      <c r="BC94" s="273" t="s">
        <v>1158</v>
      </c>
      <c r="BD94" s="279" t="s">
        <v>2417</v>
      </c>
      <c r="BE94" s="279" t="s">
        <v>173</v>
      </c>
      <c r="BF94" s="273" t="s">
        <v>2419</v>
      </c>
      <c r="BG94" s="273" t="s">
        <v>2418</v>
      </c>
      <c r="BH94" s="273" t="s">
        <v>2421</v>
      </c>
      <c r="BI94" s="6">
        <f t="shared" si="94"/>
        <v>46</v>
      </c>
    </row>
    <row r="95" spans="1:61" s="202" customFormat="1" hidden="1">
      <c r="A95" s="89">
        <f t="shared" si="95"/>
        <v>0</v>
      </c>
      <c r="B95" s="89">
        <f t="shared" si="98"/>
        <v>0</v>
      </c>
      <c r="C95" s="89">
        <f t="shared" si="96"/>
        <v>0</v>
      </c>
      <c r="D95" s="6"/>
      <c r="E95" s="287" t="e">
        <f t="shared" ref="E95:L95" si="103">+MAX(E94,E96)</f>
        <v>#N/A</v>
      </c>
      <c r="F95" s="287" t="e">
        <f t="shared" si="103"/>
        <v>#N/A</v>
      </c>
      <c r="G95" s="287" t="e">
        <f t="shared" si="103"/>
        <v>#N/A</v>
      </c>
      <c r="H95" s="287" t="e">
        <f t="shared" si="103"/>
        <v>#N/A</v>
      </c>
      <c r="I95" s="287" t="e">
        <f t="shared" si="103"/>
        <v>#N/A</v>
      </c>
      <c r="J95" s="287" t="e">
        <f t="shared" si="103"/>
        <v>#N/A</v>
      </c>
      <c r="K95" s="287" t="e">
        <f t="shared" si="103"/>
        <v>#N/A</v>
      </c>
      <c r="L95" s="287" t="e">
        <f t="shared" si="103"/>
        <v>#N/A</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2418</v>
      </c>
      <c r="BE95" s="279" t="s">
        <v>2417</v>
      </c>
      <c r="BF95" s="273" t="s">
        <v>1506</v>
      </c>
      <c r="BG95" s="273" t="s">
        <v>2419</v>
      </c>
      <c r="BH95" s="273" t="s">
        <v>1101</v>
      </c>
      <c r="BI95" s="202" t="e">
        <f t="shared" si="94"/>
        <v>#N/A</v>
      </c>
    </row>
    <row r="96" spans="1:61" s="202" customFormat="1" hidden="1">
      <c r="A96" s="89">
        <f t="shared" si="95"/>
        <v>0</v>
      </c>
      <c r="B96" s="89">
        <f t="shared" si="98"/>
        <v>0</v>
      </c>
      <c r="C96" s="89">
        <f t="shared" si="96"/>
        <v>0</v>
      </c>
      <c r="D96" s="6"/>
      <c r="E96" s="286" t="e">
        <f t="shared" ref="E96:L96" si="104">+MAX(P96,Y96,AI96)</f>
        <v>#N/A</v>
      </c>
      <c r="F96" s="286" t="e">
        <f t="shared" si="104"/>
        <v>#N/A</v>
      </c>
      <c r="G96" s="286" t="e">
        <f t="shared" si="104"/>
        <v>#N/A</v>
      </c>
      <c r="H96" s="286" t="e">
        <f t="shared" si="104"/>
        <v>#N/A</v>
      </c>
      <c r="I96" s="286" t="e">
        <f t="shared" si="104"/>
        <v>#N/A</v>
      </c>
      <c r="J96" s="286" t="e">
        <f t="shared" si="104"/>
        <v>#N/A</v>
      </c>
      <c r="K96" s="286" t="e">
        <f t="shared" si="104"/>
        <v>#N/A</v>
      </c>
      <c r="L96" s="286" t="e">
        <f t="shared" si="104"/>
        <v>#N/A</v>
      </c>
      <c r="M96" s="6"/>
      <c r="N96" s="163" t="s">
        <v>2103</v>
      </c>
      <c r="O96" s="6"/>
      <c r="P96" s="189" t="e">
        <f t="shared" ref="P96:W96" si="105">+P124/5*4</f>
        <v>#N/A</v>
      </c>
      <c r="Q96" s="189" t="e">
        <f t="shared" si="105"/>
        <v>#N/A</v>
      </c>
      <c r="R96" s="189" t="e">
        <f t="shared" si="105"/>
        <v>#N/A</v>
      </c>
      <c r="S96" s="189" t="e">
        <f t="shared" si="105"/>
        <v>#N/A</v>
      </c>
      <c r="T96" s="189" t="e">
        <f t="shared" si="105"/>
        <v>#N/A</v>
      </c>
      <c r="U96" s="189" t="e">
        <f t="shared" si="105"/>
        <v>#N/A</v>
      </c>
      <c r="V96" s="189" t="e">
        <f t="shared" si="105"/>
        <v>#N/A</v>
      </c>
      <c r="W96" s="189" t="e">
        <f t="shared" si="105"/>
        <v>#N/A</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t="e">
        <f t="shared" ref="AI96:AP96" si="107">+AI124/5*4</f>
        <v>#N/A</v>
      </c>
      <c r="AJ96" s="189" t="e">
        <f t="shared" si="107"/>
        <v>#N/A</v>
      </c>
      <c r="AK96" s="189" t="e">
        <f t="shared" si="107"/>
        <v>#N/A</v>
      </c>
      <c r="AL96" s="189" t="e">
        <f t="shared" si="107"/>
        <v>#N/A</v>
      </c>
      <c r="AM96" s="189" t="e">
        <f t="shared" si="107"/>
        <v>#N/A</v>
      </c>
      <c r="AN96" s="189" t="e">
        <f t="shared" si="107"/>
        <v>#N/A</v>
      </c>
      <c r="AO96" s="189" t="e">
        <f t="shared" si="107"/>
        <v>#N/A</v>
      </c>
      <c r="AP96" s="189" t="e">
        <f t="shared" si="107"/>
        <v>#N/A</v>
      </c>
      <c r="AQ96" s="117"/>
      <c r="AR96" s="6"/>
      <c r="AT96" s="9" t="s">
        <v>154</v>
      </c>
      <c r="AU96" s="6"/>
      <c r="AW96" s="280"/>
      <c r="AX96" s="280"/>
      <c r="AY96" s="275" t="s">
        <v>1146</v>
      </c>
      <c r="AZ96" s="212" t="s">
        <v>1122</v>
      </c>
      <c r="BA96" s="273" t="s">
        <v>1127</v>
      </c>
      <c r="BB96" s="273" t="s">
        <v>1160</v>
      </c>
      <c r="BC96" s="273" t="s">
        <v>1160</v>
      </c>
      <c r="BD96" s="279" t="s">
        <v>2419</v>
      </c>
      <c r="BE96" s="279" t="s">
        <v>2418</v>
      </c>
      <c r="BF96" s="273" t="s">
        <v>2420</v>
      </c>
      <c r="BG96" s="273" t="s">
        <v>1506</v>
      </c>
      <c r="BH96" s="273" t="s">
        <v>2422</v>
      </c>
      <c r="BI96" s="202" t="e">
        <f t="shared" si="94"/>
        <v>#N/A</v>
      </c>
    </row>
    <row r="97" spans="1:61" s="202" customFormat="1" hidden="1">
      <c r="A97" s="89">
        <f t="shared" si="95"/>
        <v>0</v>
      </c>
      <c r="B97" s="89">
        <f t="shared" si="98"/>
        <v>0</v>
      </c>
      <c r="C97" s="89">
        <f t="shared" si="96"/>
        <v>0</v>
      </c>
      <c r="D97" s="6"/>
      <c r="E97" s="287" t="e">
        <f t="shared" ref="E97:L97" si="108">+MAX(E96,E98)</f>
        <v>#N/A</v>
      </c>
      <c r="F97" s="287" t="e">
        <f t="shared" si="108"/>
        <v>#N/A</v>
      </c>
      <c r="G97" s="287" t="e">
        <f t="shared" si="108"/>
        <v>#N/A</v>
      </c>
      <c r="H97" s="287" t="e">
        <f t="shared" si="108"/>
        <v>#N/A</v>
      </c>
      <c r="I97" s="287" t="e">
        <f t="shared" si="108"/>
        <v>#N/A</v>
      </c>
      <c r="J97" s="287" t="e">
        <f t="shared" si="108"/>
        <v>#N/A</v>
      </c>
      <c r="K97" s="287" t="e">
        <f t="shared" si="108"/>
        <v>#N/A</v>
      </c>
      <c r="L97" s="287" t="e">
        <f t="shared" si="108"/>
        <v>#N/A</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2419</v>
      </c>
      <c r="BF97" s="273" t="s">
        <v>104</v>
      </c>
      <c r="BG97" s="273" t="s">
        <v>2420</v>
      </c>
      <c r="BH97" s="273" t="s">
        <v>1507</v>
      </c>
    </row>
    <row r="98" spans="1:61" s="202" customFormat="1" hidden="1">
      <c r="A98" s="89">
        <f t="shared" si="95"/>
        <v>0</v>
      </c>
      <c r="B98" s="89">
        <f t="shared" si="98"/>
        <v>0</v>
      </c>
      <c r="C98" s="89">
        <f t="shared" si="96"/>
        <v>0</v>
      </c>
      <c r="D98" s="6"/>
      <c r="E98" s="286" t="e">
        <f t="shared" ref="E98:L98" si="109">+MAX(P98,Y98,AI98)</f>
        <v>#N/A</v>
      </c>
      <c r="F98" s="286" t="e">
        <f t="shared" si="109"/>
        <v>#N/A</v>
      </c>
      <c r="G98" s="286" t="e">
        <f t="shared" si="109"/>
        <v>#N/A</v>
      </c>
      <c r="H98" s="286" t="e">
        <f t="shared" si="109"/>
        <v>#N/A</v>
      </c>
      <c r="I98" s="286" t="e">
        <f t="shared" si="109"/>
        <v>#N/A</v>
      </c>
      <c r="J98" s="286" t="e">
        <f t="shared" si="109"/>
        <v>#N/A</v>
      </c>
      <c r="K98" s="286" t="e">
        <f t="shared" si="109"/>
        <v>#N/A</v>
      </c>
      <c r="L98" s="286" t="e">
        <f t="shared" si="109"/>
        <v>#N/A</v>
      </c>
      <c r="M98" s="6"/>
      <c r="N98" s="163" t="s">
        <v>2105</v>
      </c>
      <c r="O98" s="6"/>
      <c r="P98" s="189" t="e">
        <f t="shared" ref="P98:W98" si="110">+P126/5*4</f>
        <v>#N/A</v>
      </c>
      <c r="Q98" s="189" t="e">
        <f t="shared" si="110"/>
        <v>#N/A</v>
      </c>
      <c r="R98" s="189" t="e">
        <f t="shared" si="110"/>
        <v>#N/A</v>
      </c>
      <c r="S98" s="189" t="e">
        <f t="shared" si="110"/>
        <v>#N/A</v>
      </c>
      <c r="T98" s="189" t="e">
        <f t="shared" si="110"/>
        <v>#N/A</v>
      </c>
      <c r="U98" s="189" t="e">
        <f t="shared" si="110"/>
        <v>#N/A</v>
      </c>
      <c r="V98" s="189" t="e">
        <f t="shared" si="110"/>
        <v>#N/A</v>
      </c>
      <c r="W98" s="189" t="e">
        <f t="shared" si="110"/>
        <v>#N/A</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t="e">
        <f t="shared" ref="AI98:AP98" si="112">+AI126/5*4</f>
        <v>#N/A</v>
      </c>
      <c r="AJ98" s="189" t="e">
        <f t="shared" si="112"/>
        <v>#N/A</v>
      </c>
      <c r="AK98" s="189" t="e">
        <f t="shared" si="112"/>
        <v>#N/A</v>
      </c>
      <c r="AL98" s="189" t="e">
        <f t="shared" si="112"/>
        <v>#N/A</v>
      </c>
      <c r="AM98" s="189" t="e">
        <f t="shared" si="112"/>
        <v>#N/A</v>
      </c>
      <c r="AN98" s="189" t="e">
        <f t="shared" si="112"/>
        <v>#N/A</v>
      </c>
      <c r="AO98" s="189" t="e">
        <f t="shared" si="112"/>
        <v>#N/A</v>
      </c>
      <c r="AP98" s="189" t="e">
        <f t="shared" si="112"/>
        <v>#N/A</v>
      </c>
      <c r="AQ98" s="117"/>
      <c r="AT98" s="9" t="s">
        <v>155</v>
      </c>
      <c r="AU98" s="6"/>
      <c r="AW98" s="280"/>
      <c r="AX98" s="280"/>
      <c r="AY98" s="275" t="s">
        <v>1148</v>
      </c>
      <c r="AZ98" s="212" t="s">
        <v>1445</v>
      </c>
      <c r="BA98" s="273" t="s">
        <v>37</v>
      </c>
      <c r="BB98" s="273" t="s">
        <v>1162</v>
      </c>
      <c r="BC98" s="273" t="s">
        <v>1162</v>
      </c>
      <c r="BD98" s="279" t="s">
        <v>2420</v>
      </c>
      <c r="BE98" s="279" t="s">
        <v>1506</v>
      </c>
      <c r="BF98" s="273" t="s">
        <v>2421</v>
      </c>
      <c r="BG98" s="273" t="s">
        <v>104</v>
      </c>
      <c r="BH98" s="273" t="s">
        <v>1438</v>
      </c>
    </row>
    <row r="99" spans="1:61" hidden="1">
      <c r="A99" s="89">
        <f t="shared" si="95"/>
        <v>0</v>
      </c>
      <c r="B99" s="89">
        <f t="shared" si="98"/>
        <v>0</v>
      </c>
      <c r="C99" s="89">
        <f t="shared" si="96"/>
        <v>0</v>
      </c>
      <c r="E99" s="287" t="e">
        <f t="shared" ref="E99:L99" si="113">+MAX(E98,E100)</f>
        <v>#N/A</v>
      </c>
      <c r="F99" s="287" t="e">
        <f t="shared" si="113"/>
        <v>#N/A</v>
      </c>
      <c r="G99" s="287" t="e">
        <f t="shared" si="113"/>
        <v>#N/A</v>
      </c>
      <c r="H99" s="287" t="e">
        <f t="shared" si="113"/>
        <v>#N/A</v>
      </c>
      <c r="I99" s="287" t="e">
        <f t="shared" si="113"/>
        <v>#N/A</v>
      </c>
      <c r="J99" s="287" t="e">
        <f t="shared" si="113"/>
        <v>#N/A</v>
      </c>
      <c r="K99" s="287" t="e">
        <f t="shared" si="113"/>
        <v>#N/A</v>
      </c>
      <c r="L99" s="287" t="e">
        <f t="shared" si="113"/>
        <v>#N/A</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2420</v>
      </c>
      <c r="BF99" s="273" t="s">
        <v>1101</v>
      </c>
      <c r="BG99" s="273" t="s">
        <v>2421</v>
      </c>
      <c r="BH99" s="273" t="s">
        <v>3168</v>
      </c>
      <c r="BI99" s="6" t="e">
        <f t="shared" ref="BI99:BI104" si="114">+MATCH(BE$10:BE$558,AZ$10:AZ$551,0)</f>
        <v>#N/A</v>
      </c>
    </row>
    <row r="100" spans="1:61" hidden="1">
      <c r="A100" s="89">
        <f t="shared" si="95"/>
        <v>0</v>
      </c>
      <c r="B100" s="89">
        <f t="shared" si="98"/>
        <v>0</v>
      </c>
      <c r="C100" s="89">
        <f t="shared" si="96"/>
        <v>0</v>
      </c>
      <c r="E100" s="286" t="e">
        <f t="shared" ref="E100:L100" si="115">+MAX(P100,Y100,AI100)</f>
        <v>#N/A</v>
      </c>
      <c r="F100" s="286" t="e">
        <f t="shared" si="115"/>
        <v>#N/A</v>
      </c>
      <c r="G100" s="286" t="e">
        <f t="shared" si="115"/>
        <v>#N/A</v>
      </c>
      <c r="H100" s="286" t="e">
        <f t="shared" si="115"/>
        <v>#N/A</v>
      </c>
      <c r="I100" s="286" t="e">
        <f t="shared" si="115"/>
        <v>#N/A</v>
      </c>
      <c r="J100" s="286" t="e">
        <f t="shared" si="115"/>
        <v>#N/A</v>
      </c>
      <c r="K100" s="286" t="e">
        <f t="shared" si="115"/>
        <v>#N/A</v>
      </c>
      <c r="L100" s="286" t="e">
        <f t="shared" si="115"/>
        <v>#N/A</v>
      </c>
      <c r="N100" s="163" t="s">
        <v>2123</v>
      </c>
      <c r="P100" s="189" t="e">
        <f t="shared" ref="P100:W100" si="116">+P128/5*4</f>
        <v>#N/A</v>
      </c>
      <c r="Q100" s="189" t="e">
        <f t="shared" si="116"/>
        <v>#N/A</v>
      </c>
      <c r="R100" s="189" t="e">
        <f t="shared" si="116"/>
        <v>#N/A</v>
      </c>
      <c r="S100" s="189" t="e">
        <f t="shared" si="116"/>
        <v>#N/A</v>
      </c>
      <c r="T100" s="189" t="e">
        <f t="shared" si="116"/>
        <v>#N/A</v>
      </c>
      <c r="U100" s="189" t="e">
        <f t="shared" si="116"/>
        <v>#N/A</v>
      </c>
      <c r="V100" s="189" t="e">
        <f t="shared" si="116"/>
        <v>#N/A</v>
      </c>
      <c r="W100" s="189" t="e">
        <f t="shared" si="116"/>
        <v>#N/A</v>
      </c>
      <c r="Y100" s="189">
        <f t="shared" ref="Y100:AF100" si="117">+Y128/5*4</f>
        <v>0</v>
      </c>
      <c r="Z100" s="189">
        <f t="shared" si="117"/>
        <v>0</v>
      </c>
      <c r="AA100" s="189">
        <f t="shared" si="117"/>
        <v>0</v>
      </c>
      <c r="AB100" s="189">
        <f t="shared" si="117"/>
        <v>0</v>
      </c>
      <c r="AC100" s="189">
        <f t="shared" si="117"/>
        <v>0</v>
      </c>
      <c r="AD100" s="189">
        <f t="shared" si="117"/>
        <v>0</v>
      </c>
      <c r="AE100" s="189">
        <f t="shared" si="117"/>
        <v>0</v>
      </c>
      <c r="AF100" s="189">
        <f t="shared" si="117"/>
        <v>0</v>
      </c>
      <c r="AI100" s="189" t="e">
        <f t="shared" ref="AI100:AP100" si="118">+AI128*0.8</f>
        <v>#N/A</v>
      </c>
      <c r="AJ100" s="189" t="e">
        <f t="shared" si="118"/>
        <v>#N/A</v>
      </c>
      <c r="AK100" s="189" t="e">
        <f t="shared" si="118"/>
        <v>#N/A</v>
      </c>
      <c r="AL100" s="189" t="e">
        <f t="shared" si="118"/>
        <v>#N/A</v>
      </c>
      <c r="AM100" s="189" t="e">
        <f t="shared" si="118"/>
        <v>#N/A</v>
      </c>
      <c r="AN100" s="189" t="e">
        <f t="shared" si="118"/>
        <v>#N/A</v>
      </c>
      <c r="AO100" s="189" t="e">
        <f t="shared" si="118"/>
        <v>#N/A</v>
      </c>
      <c r="AP100" s="189" t="e">
        <f t="shared" si="118"/>
        <v>#N/A</v>
      </c>
      <c r="AQ100" s="117"/>
      <c r="AR100" s="202"/>
      <c r="AT100" s="9" t="s">
        <v>83</v>
      </c>
      <c r="AW100" s="280"/>
      <c r="AX100" s="280"/>
      <c r="AY100" s="275" t="s">
        <v>1150</v>
      </c>
      <c r="AZ100" s="212" t="s">
        <v>1124</v>
      </c>
      <c r="BA100" s="273" t="s">
        <v>1069</v>
      </c>
      <c r="BB100" s="273" t="s">
        <v>1163</v>
      </c>
      <c r="BC100" s="273" t="s">
        <v>1163</v>
      </c>
      <c r="BD100" s="279" t="s">
        <v>2421</v>
      </c>
      <c r="BE100" s="279" t="s">
        <v>104</v>
      </c>
      <c r="BF100" s="273" t="s">
        <v>2422</v>
      </c>
      <c r="BG100" s="273" t="s">
        <v>1101</v>
      </c>
      <c r="BH100" s="273" t="s">
        <v>2423</v>
      </c>
      <c r="BI100" s="6" t="e">
        <f t="shared" si="114"/>
        <v>#N/A</v>
      </c>
    </row>
    <row r="101" spans="1:61" hidden="1">
      <c r="A101" s="183">
        <f t="shared" si="95"/>
        <v>0</v>
      </c>
      <c r="B101" s="183">
        <f t="shared" si="98"/>
        <v>0</v>
      </c>
      <c r="C101" s="183">
        <f t="shared" si="96"/>
        <v>0</v>
      </c>
      <c r="E101" s="287" t="e">
        <f t="shared" ref="E101:L101" si="119">+MAX(E100,E102)</f>
        <v>#N/A</v>
      </c>
      <c r="F101" s="287" t="e">
        <f t="shared" si="119"/>
        <v>#N/A</v>
      </c>
      <c r="G101" s="287" t="e">
        <f t="shared" si="119"/>
        <v>#N/A</v>
      </c>
      <c r="H101" s="287" t="e">
        <f t="shared" si="119"/>
        <v>#N/A</v>
      </c>
      <c r="I101" s="287" t="e">
        <f t="shared" si="119"/>
        <v>#N/A</v>
      </c>
      <c r="J101" s="287" t="e">
        <f t="shared" si="119"/>
        <v>#N/A</v>
      </c>
      <c r="K101" s="287" t="e">
        <f t="shared" si="119"/>
        <v>#N/A</v>
      </c>
      <c r="L101" s="287" t="e">
        <f t="shared" si="119"/>
        <v>#N/A</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2421</v>
      </c>
      <c r="BF101" s="273" t="s">
        <v>1507</v>
      </c>
      <c r="BG101" s="273" t="s">
        <v>2422</v>
      </c>
      <c r="BH101" s="273" t="s">
        <v>3119</v>
      </c>
      <c r="BI101" s="6" t="e">
        <f t="shared" si="114"/>
        <v>#N/A</v>
      </c>
    </row>
    <row r="102" spans="1:61" ht="15" hidden="1" customHeight="1">
      <c r="A102" s="183">
        <f t="shared" si="95"/>
        <v>0</v>
      </c>
      <c r="B102" s="183">
        <f t="shared" si="98"/>
        <v>0</v>
      </c>
      <c r="C102" s="183">
        <f t="shared" si="96"/>
        <v>0</v>
      </c>
      <c r="E102" s="286" t="e">
        <f t="shared" ref="E102:L102" si="120">+MAX(P102,Y102,AI102)</f>
        <v>#N/A</v>
      </c>
      <c r="F102" s="286" t="e">
        <f t="shared" si="120"/>
        <v>#N/A</v>
      </c>
      <c r="G102" s="286" t="e">
        <f t="shared" si="120"/>
        <v>#N/A</v>
      </c>
      <c r="H102" s="286" t="e">
        <f t="shared" si="120"/>
        <v>#N/A</v>
      </c>
      <c r="I102" s="286" t="e">
        <f t="shared" si="120"/>
        <v>#N/A</v>
      </c>
      <c r="J102" s="286" t="e">
        <f t="shared" si="120"/>
        <v>#N/A</v>
      </c>
      <c r="K102" s="286" t="e">
        <f t="shared" si="120"/>
        <v>#N/A</v>
      </c>
      <c r="L102" s="286" t="e">
        <f t="shared" si="120"/>
        <v>#N/A</v>
      </c>
      <c r="N102" s="95" t="s">
        <v>2187</v>
      </c>
      <c r="P102" s="189" t="e">
        <f t="shared" ref="P102:W102" si="121">+P130/5*4</f>
        <v>#N/A</v>
      </c>
      <c r="Q102" s="189" t="e">
        <f t="shared" si="121"/>
        <v>#N/A</v>
      </c>
      <c r="R102" s="189" t="e">
        <f t="shared" si="121"/>
        <v>#N/A</v>
      </c>
      <c r="S102" s="189" t="e">
        <f t="shared" si="121"/>
        <v>#N/A</v>
      </c>
      <c r="T102" s="189" t="e">
        <f t="shared" si="121"/>
        <v>#N/A</v>
      </c>
      <c r="U102" s="189" t="e">
        <f t="shared" si="121"/>
        <v>#N/A</v>
      </c>
      <c r="V102" s="189" t="e">
        <f t="shared" si="121"/>
        <v>#N/A</v>
      </c>
      <c r="W102" s="189" t="e">
        <f t="shared" si="121"/>
        <v>#N/A</v>
      </c>
      <c r="Y102" s="189">
        <f t="shared" ref="Y102:AF102" si="122">+Y130/5*4</f>
        <v>0</v>
      </c>
      <c r="Z102" s="189">
        <f t="shared" si="122"/>
        <v>0</v>
      </c>
      <c r="AA102" s="189">
        <f t="shared" si="122"/>
        <v>0</v>
      </c>
      <c r="AB102" s="189">
        <f t="shared" si="122"/>
        <v>0</v>
      </c>
      <c r="AC102" s="189">
        <f t="shared" si="122"/>
        <v>0</v>
      </c>
      <c r="AD102" s="189">
        <f t="shared" si="122"/>
        <v>0</v>
      </c>
      <c r="AE102" s="189">
        <f t="shared" si="122"/>
        <v>0</v>
      </c>
      <c r="AF102" s="189">
        <f t="shared" si="122"/>
        <v>0</v>
      </c>
      <c r="AI102" s="189" t="e">
        <f t="shared" ref="AI102:AP102" si="123">+AI130*0.8</f>
        <v>#N/A</v>
      </c>
      <c r="AJ102" s="189" t="e">
        <f t="shared" si="123"/>
        <v>#N/A</v>
      </c>
      <c r="AK102" s="189" t="e">
        <f t="shared" si="123"/>
        <v>#N/A</v>
      </c>
      <c r="AL102" s="189" t="e">
        <f t="shared" si="123"/>
        <v>#N/A</v>
      </c>
      <c r="AM102" s="189" t="e">
        <f t="shared" si="123"/>
        <v>#N/A</v>
      </c>
      <c r="AN102" s="189" t="e">
        <f t="shared" si="123"/>
        <v>#N/A</v>
      </c>
      <c r="AO102" s="189" t="e">
        <f t="shared" si="123"/>
        <v>#N/A</v>
      </c>
      <c r="AP102" s="189" t="e">
        <f t="shared" si="123"/>
        <v>#N/A</v>
      </c>
      <c r="AQ102" s="117"/>
      <c r="AT102" s="9" t="s">
        <v>157</v>
      </c>
      <c r="AW102" s="280"/>
      <c r="AX102" s="280"/>
      <c r="AY102" s="275" t="s">
        <v>1152</v>
      </c>
      <c r="AZ102" s="212" t="s">
        <v>1126</v>
      </c>
      <c r="BA102" s="273" t="s">
        <v>1129</v>
      </c>
      <c r="BB102" s="273" t="s">
        <v>1164</v>
      </c>
      <c r="BC102" s="273" t="s">
        <v>1164</v>
      </c>
      <c r="BD102" s="279" t="s">
        <v>2422</v>
      </c>
      <c r="BE102" s="279" t="s">
        <v>2163</v>
      </c>
      <c r="BF102" s="273" t="s">
        <v>1438</v>
      </c>
      <c r="BG102" s="273" t="s">
        <v>1507</v>
      </c>
      <c r="BH102" s="273" t="s">
        <v>3004</v>
      </c>
      <c r="BI102" s="6" t="e">
        <f t="shared" si="114"/>
        <v>#N/A</v>
      </c>
    </row>
    <row r="103" spans="1:61" ht="15" hidden="1" customHeight="1">
      <c r="A103" s="183">
        <f t="shared" si="95"/>
        <v>0</v>
      </c>
      <c r="B103" s="183">
        <f t="shared" si="98"/>
        <v>0</v>
      </c>
      <c r="C103" s="183">
        <f t="shared" si="96"/>
        <v>0</v>
      </c>
      <c r="E103" s="287" t="e">
        <f>+MAX(E102,E104)</f>
        <v>#N/A</v>
      </c>
      <c r="F103" s="287" t="e">
        <f t="shared" ref="F103:L103" si="124">+MAX(F102,F104)</f>
        <v>#N/A</v>
      </c>
      <c r="G103" s="287" t="e">
        <f t="shared" si="124"/>
        <v>#N/A</v>
      </c>
      <c r="H103" s="287" t="e">
        <f t="shared" si="124"/>
        <v>#N/A</v>
      </c>
      <c r="I103" s="287" t="e">
        <f t="shared" si="124"/>
        <v>#N/A</v>
      </c>
      <c r="J103" s="287" t="e">
        <f t="shared" si="124"/>
        <v>#N/A</v>
      </c>
      <c r="K103" s="287" t="e">
        <f t="shared" si="124"/>
        <v>#N/A</v>
      </c>
      <c r="L103" s="287" t="e">
        <f t="shared" si="124"/>
        <v>#N/A</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2423</v>
      </c>
      <c r="BG103" s="273" t="s">
        <v>1438</v>
      </c>
      <c r="BH103" s="273" t="s">
        <v>2425</v>
      </c>
      <c r="BI103" s="6">
        <f t="shared" si="114"/>
        <v>48</v>
      </c>
    </row>
    <row r="104" spans="1:61" hidden="1">
      <c r="A104" s="183">
        <f t="shared" si="95"/>
        <v>0</v>
      </c>
      <c r="B104" s="183">
        <f t="shared" si="98"/>
        <v>0</v>
      </c>
      <c r="C104" s="183">
        <f t="shared" si="96"/>
        <v>0</v>
      </c>
      <c r="E104" s="288" t="e">
        <f t="shared" ref="E104:L104" si="125">+MAX(P104,Y104,AI104)</f>
        <v>#N/A</v>
      </c>
      <c r="F104" s="288" t="e">
        <f t="shared" si="125"/>
        <v>#N/A</v>
      </c>
      <c r="G104" s="288" t="e">
        <f t="shared" si="125"/>
        <v>#N/A</v>
      </c>
      <c r="H104" s="288" t="e">
        <f t="shared" si="125"/>
        <v>#N/A</v>
      </c>
      <c r="I104" s="288" t="e">
        <f t="shared" si="125"/>
        <v>#N/A</v>
      </c>
      <c r="J104" s="288" t="e">
        <f t="shared" si="125"/>
        <v>#N/A</v>
      </c>
      <c r="K104" s="288" t="e">
        <f t="shared" si="125"/>
        <v>#N/A</v>
      </c>
      <c r="L104" s="288" t="e">
        <f t="shared" si="125"/>
        <v>#N/A</v>
      </c>
      <c r="N104" s="95" t="s">
        <v>2226</v>
      </c>
      <c r="P104" s="189" t="e">
        <f t="shared" ref="P104:W104" si="126">+P132/5*4</f>
        <v>#N/A</v>
      </c>
      <c r="Q104" s="189" t="e">
        <f t="shared" si="126"/>
        <v>#N/A</v>
      </c>
      <c r="R104" s="189" t="e">
        <f t="shared" si="126"/>
        <v>#N/A</v>
      </c>
      <c r="S104" s="189" t="e">
        <f t="shared" si="126"/>
        <v>#N/A</v>
      </c>
      <c r="T104" s="189" t="e">
        <f t="shared" si="126"/>
        <v>#N/A</v>
      </c>
      <c r="U104" s="189" t="e">
        <f t="shared" si="126"/>
        <v>#N/A</v>
      </c>
      <c r="V104" s="189" t="e">
        <f t="shared" si="126"/>
        <v>#N/A</v>
      </c>
      <c r="W104" s="189" t="e">
        <f t="shared" si="126"/>
        <v>#N/A</v>
      </c>
      <c r="Y104" s="189">
        <f t="shared" ref="Y104:AF104" si="127">+Y132/5*4</f>
        <v>0</v>
      </c>
      <c r="Z104" s="189">
        <f t="shared" si="127"/>
        <v>0</v>
      </c>
      <c r="AA104" s="189">
        <f t="shared" si="127"/>
        <v>0</v>
      </c>
      <c r="AB104" s="189">
        <f t="shared" si="127"/>
        <v>0</v>
      </c>
      <c r="AC104" s="189">
        <f t="shared" si="127"/>
        <v>0</v>
      </c>
      <c r="AD104" s="189">
        <f t="shared" si="127"/>
        <v>0</v>
      </c>
      <c r="AE104" s="189">
        <f t="shared" si="127"/>
        <v>0</v>
      </c>
      <c r="AF104" s="189">
        <f t="shared" si="127"/>
        <v>0</v>
      </c>
      <c r="AI104" s="189" t="e">
        <f t="shared" ref="AI104:AP104" si="128">+AI132*0.8</f>
        <v>#N/A</v>
      </c>
      <c r="AJ104" s="189" t="e">
        <f t="shared" si="128"/>
        <v>#N/A</v>
      </c>
      <c r="AK104" s="189" t="e">
        <f t="shared" si="128"/>
        <v>#N/A</v>
      </c>
      <c r="AL104" s="189" t="e">
        <f t="shared" si="128"/>
        <v>#N/A</v>
      </c>
      <c r="AM104" s="189" t="e">
        <f t="shared" si="128"/>
        <v>#N/A</v>
      </c>
      <c r="AN104" s="189" t="e">
        <f t="shared" si="128"/>
        <v>#N/A</v>
      </c>
      <c r="AO104" s="189" t="e">
        <f t="shared" si="128"/>
        <v>#N/A</v>
      </c>
      <c r="AP104" s="189" t="e">
        <f t="shared" si="128"/>
        <v>#N/A</v>
      </c>
      <c r="AQ104" s="117"/>
      <c r="AT104" s="9" t="s">
        <v>158</v>
      </c>
      <c r="AU104" s="202"/>
      <c r="AW104" s="280"/>
      <c r="AX104" s="280"/>
      <c r="AY104" s="275" t="s">
        <v>1154</v>
      </c>
      <c r="AZ104" s="212" t="s">
        <v>1128</v>
      </c>
      <c r="BA104" s="273" t="s">
        <v>1513</v>
      </c>
      <c r="BB104" s="273" t="s">
        <v>1165</v>
      </c>
      <c r="BC104" s="273" t="s">
        <v>1165</v>
      </c>
      <c r="BD104" s="279" t="s">
        <v>1438</v>
      </c>
      <c r="BE104" s="279" t="s">
        <v>2422</v>
      </c>
      <c r="BF104" s="273" t="s">
        <v>3004</v>
      </c>
      <c r="BG104" s="273" t="s">
        <v>2423</v>
      </c>
      <c r="BH104" s="273" t="s">
        <v>2426</v>
      </c>
      <c r="BI104" s="6" t="e">
        <f t="shared" si="114"/>
        <v>#N/A</v>
      </c>
    </row>
    <row r="105" spans="1:61" hidden="1">
      <c r="A105" s="183">
        <f t="shared" si="95"/>
        <v>0</v>
      </c>
      <c r="B105" s="183">
        <f t="shared" si="98"/>
        <v>0</v>
      </c>
      <c r="C105" s="183">
        <f t="shared" si="96"/>
        <v>0</v>
      </c>
      <c r="E105" s="287" t="e">
        <f>+MAX(E104,E106)</f>
        <v>#N/A</v>
      </c>
      <c r="F105" s="287" t="e">
        <f t="shared" ref="F105:L105" si="129">+MAX(F104,F106)</f>
        <v>#N/A</v>
      </c>
      <c r="G105" s="287" t="e">
        <f t="shared" si="129"/>
        <v>#N/A</v>
      </c>
      <c r="H105" s="287" t="e">
        <f t="shared" si="129"/>
        <v>#N/A</v>
      </c>
      <c r="I105" s="287" t="e">
        <f t="shared" si="129"/>
        <v>#N/A</v>
      </c>
      <c r="J105" s="287" t="e">
        <f t="shared" si="129"/>
        <v>#N/A</v>
      </c>
      <c r="K105" s="287" t="e">
        <f t="shared" si="129"/>
        <v>#N/A</v>
      </c>
      <c r="L105" s="287" t="e">
        <f t="shared" si="129"/>
        <v>#N/A</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2423</v>
      </c>
      <c r="BE105" s="279" t="s">
        <v>1507</v>
      </c>
      <c r="BF105" s="273" t="s">
        <v>2425</v>
      </c>
      <c r="BG105" s="273" t="s">
        <v>3119</v>
      </c>
      <c r="BH105" s="273" t="s">
        <v>2427</v>
      </c>
    </row>
    <row r="106" spans="1:61" ht="15" hidden="1" customHeight="1">
      <c r="A106" s="183">
        <f t="shared" si="95"/>
        <v>0</v>
      </c>
      <c r="B106" s="183">
        <f t="shared" si="98"/>
        <v>0</v>
      </c>
      <c r="C106" s="183">
        <f t="shared" si="96"/>
        <v>0</v>
      </c>
      <c r="E106" s="288" t="e">
        <f t="shared" ref="E106:L106" si="130">+MAX(P106,Y106,AI106)</f>
        <v>#N/A</v>
      </c>
      <c r="F106" s="288" t="e">
        <f t="shared" si="130"/>
        <v>#N/A</v>
      </c>
      <c r="G106" s="288" t="e">
        <f t="shared" si="130"/>
        <v>#N/A</v>
      </c>
      <c r="H106" s="288" t="e">
        <f t="shared" si="130"/>
        <v>#N/A</v>
      </c>
      <c r="I106" s="288" t="e">
        <f t="shared" si="130"/>
        <v>#N/A</v>
      </c>
      <c r="J106" s="288" t="e">
        <f t="shared" si="130"/>
        <v>#N/A</v>
      </c>
      <c r="K106" s="288" t="e">
        <f t="shared" si="130"/>
        <v>#N/A</v>
      </c>
      <c r="L106" s="288" t="e">
        <f t="shared" si="130"/>
        <v>#N/A</v>
      </c>
      <c r="N106" s="95" t="s">
        <v>2266</v>
      </c>
      <c r="P106" s="189" t="e">
        <f t="shared" ref="P106:W106" si="131">+P134*0.8</f>
        <v>#N/A</v>
      </c>
      <c r="Q106" s="189" t="e">
        <f t="shared" si="131"/>
        <v>#N/A</v>
      </c>
      <c r="R106" s="189" t="e">
        <f t="shared" si="131"/>
        <v>#N/A</v>
      </c>
      <c r="S106" s="189" t="e">
        <f t="shared" si="131"/>
        <v>#N/A</v>
      </c>
      <c r="T106" s="189" t="e">
        <f t="shared" si="131"/>
        <v>#N/A</v>
      </c>
      <c r="U106" s="189" t="e">
        <f t="shared" si="131"/>
        <v>#N/A</v>
      </c>
      <c r="V106" s="189" t="e">
        <f t="shared" si="131"/>
        <v>#N/A</v>
      </c>
      <c r="W106" s="189" t="e">
        <f t="shared" si="131"/>
        <v>#N/A</v>
      </c>
      <c r="Y106" s="189">
        <f t="shared" ref="Y106:AF106" si="132">+Y134*0.8</f>
        <v>0</v>
      </c>
      <c r="Z106" s="189">
        <f t="shared" si="132"/>
        <v>0</v>
      </c>
      <c r="AA106" s="189">
        <f t="shared" si="132"/>
        <v>0</v>
      </c>
      <c r="AB106" s="189">
        <f t="shared" si="132"/>
        <v>0</v>
      </c>
      <c r="AC106" s="189">
        <f t="shared" si="132"/>
        <v>0</v>
      </c>
      <c r="AD106" s="189">
        <f t="shared" si="132"/>
        <v>0</v>
      </c>
      <c r="AE106" s="189">
        <f t="shared" si="132"/>
        <v>0</v>
      </c>
      <c r="AF106" s="189">
        <f t="shared" si="132"/>
        <v>0</v>
      </c>
      <c r="AI106" s="189" t="e">
        <f t="shared" ref="AI106:AP106" si="133">+AI134*0.8</f>
        <v>#N/A</v>
      </c>
      <c r="AJ106" s="189" t="e">
        <f t="shared" si="133"/>
        <v>#N/A</v>
      </c>
      <c r="AK106" s="189" t="e">
        <f t="shared" si="133"/>
        <v>#N/A</v>
      </c>
      <c r="AL106" s="189" t="e">
        <f t="shared" si="133"/>
        <v>#N/A</v>
      </c>
      <c r="AM106" s="189" t="e">
        <f t="shared" si="133"/>
        <v>#N/A</v>
      </c>
      <c r="AN106" s="189" t="e">
        <f t="shared" si="133"/>
        <v>#N/A</v>
      </c>
      <c r="AO106" s="189" t="e">
        <f t="shared" si="133"/>
        <v>#N/A</v>
      </c>
      <c r="AP106" s="189" t="e">
        <f t="shared" si="133"/>
        <v>#N/A</v>
      </c>
      <c r="AQ106" s="117"/>
      <c r="AT106" s="9" t="s">
        <v>160</v>
      </c>
      <c r="AW106" s="280"/>
      <c r="AX106" s="280"/>
      <c r="AY106" s="275" t="s">
        <v>1156</v>
      </c>
      <c r="AZ106" s="212" t="s">
        <v>2165</v>
      </c>
      <c r="BA106" s="273" t="s">
        <v>41</v>
      </c>
      <c r="BB106" s="273" t="s">
        <v>1168</v>
      </c>
      <c r="BC106" s="273" t="s">
        <v>1168</v>
      </c>
      <c r="BD106" s="279" t="s">
        <v>2424</v>
      </c>
      <c r="BE106" s="279" t="s">
        <v>1438</v>
      </c>
      <c r="BF106" s="273" t="s">
        <v>2426</v>
      </c>
      <c r="BG106" s="273" t="s">
        <v>3004</v>
      </c>
      <c r="BH106" s="273" t="s">
        <v>2428</v>
      </c>
    </row>
    <row r="107" spans="1:61" ht="15" hidden="1" customHeight="1">
      <c r="A107" s="183">
        <f t="shared" si="95"/>
        <v>0</v>
      </c>
      <c r="B107" s="183">
        <f t="shared" si="98"/>
        <v>0</v>
      </c>
      <c r="C107" s="183">
        <f t="shared" si="96"/>
        <v>0</v>
      </c>
      <c r="D107" s="202"/>
      <c r="E107" s="287" t="e">
        <f>+MAX(E106,E108)</f>
        <v>#N/A</v>
      </c>
      <c r="F107" s="287" t="e">
        <f t="shared" ref="F107:L109" si="134">+MAX(F106,F108)</f>
        <v>#N/A</v>
      </c>
      <c r="G107" s="287" t="e">
        <f t="shared" si="134"/>
        <v>#N/A</v>
      </c>
      <c r="H107" s="287" t="e">
        <f t="shared" si="134"/>
        <v>#N/A</v>
      </c>
      <c r="I107" s="287" t="e">
        <f t="shared" si="134"/>
        <v>#N/A</v>
      </c>
      <c r="J107" s="287" t="e">
        <f t="shared" si="134"/>
        <v>#N/A</v>
      </c>
      <c r="K107" s="287" t="e">
        <f t="shared" si="134"/>
        <v>#N/A</v>
      </c>
      <c r="L107" s="287" t="e">
        <f t="shared" si="134"/>
        <v>#N/A</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2425</v>
      </c>
      <c r="BE107" s="279" t="s">
        <v>2423</v>
      </c>
      <c r="BF107" s="273" t="s">
        <v>2427</v>
      </c>
      <c r="BG107" s="273" t="s">
        <v>2425</v>
      </c>
      <c r="BH107" s="273" t="s">
        <v>107</v>
      </c>
      <c r="BI107" s="6" t="e">
        <f t="shared" ref="BI107:BI118" si="135">+MATCH(BE$10:BE$558,AZ$10:AZ$551,0)</f>
        <v>#N/A</v>
      </c>
    </row>
    <row r="108" spans="1:61" ht="15" hidden="1" customHeight="1">
      <c r="A108" s="183">
        <f t="shared" si="95"/>
        <v>0</v>
      </c>
      <c r="B108" s="183">
        <f t="shared" si="98"/>
        <v>0</v>
      </c>
      <c r="C108" s="183">
        <f t="shared" si="96"/>
        <v>0</v>
      </c>
      <c r="D108" s="202"/>
      <c r="E108" s="289" t="e">
        <f t="shared" ref="E108:L108" si="136">+MAX(P108,Y108,AI108)</f>
        <v>#N/A</v>
      </c>
      <c r="F108" s="289" t="e">
        <f t="shared" si="136"/>
        <v>#N/A</v>
      </c>
      <c r="G108" s="289" t="e">
        <f t="shared" si="136"/>
        <v>#N/A</v>
      </c>
      <c r="H108" s="289" t="e">
        <f t="shared" si="136"/>
        <v>#N/A</v>
      </c>
      <c r="I108" s="289" t="e">
        <f t="shared" si="136"/>
        <v>#N/A</v>
      </c>
      <c r="J108" s="289" t="e">
        <f t="shared" si="136"/>
        <v>#N/A</v>
      </c>
      <c r="K108" s="289" t="e">
        <f t="shared" si="136"/>
        <v>#N/A</v>
      </c>
      <c r="L108" s="289" t="e">
        <f t="shared" si="136"/>
        <v>#N/A</v>
      </c>
      <c r="M108" s="202"/>
      <c r="N108" s="213" t="s">
        <v>2377</v>
      </c>
      <c r="O108" s="202"/>
      <c r="P108" s="192" t="e">
        <f t="shared" ref="P108:W108" si="137">+P136*0.8</f>
        <v>#N/A</v>
      </c>
      <c r="Q108" s="192" t="e">
        <f t="shared" si="137"/>
        <v>#N/A</v>
      </c>
      <c r="R108" s="192" t="e">
        <f t="shared" si="137"/>
        <v>#N/A</v>
      </c>
      <c r="S108" s="192" t="e">
        <f t="shared" si="137"/>
        <v>#N/A</v>
      </c>
      <c r="T108" s="192" t="e">
        <f t="shared" si="137"/>
        <v>#N/A</v>
      </c>
      <c r="U108" s="192" t="e">
        <f t="shared" si="137"/>
        <v>#N/A</v>
      </c>
      <c r="V108" s="192" t="e">
        <f t="shared" si="137"/>
        <v>#N/A</v>
      </c>
      <c r="W108" s="192" t="e">
        <f t="shared" si="137"/>
        <v>#N/A</v>
      </c>
      <c r="X108" s="202"/>
      <c r="Y108" s="192">
        <f t="shared" ref="Y108:AF108" si="138">+Y136*0.8</f>
        <v>0</v>
      </c>
      <c r="Z108" s="192">
        <f t="shared" si="138"/>
        <v>0</v>
      </c>
      <c r="AA108" s="192">
        <f t="shared" si="138"/>
        <v>0</v>
      </c>
      <c r="AB108" s="192">
        <f t="shared" si="138"/>
        <v>0</v>
      </c>
      <c r="AC108" s="192">
        <f t="shared" si="138"/>
        <v>0</v>
      </c>
      <c r="AD108" s="192">
        <f t="shared" si="138"/>
        <v>0</v>
      </c>
      <c r="AE108" s="192">
        <f t="shared" si="138"/>
        <v>0</v>
      </c>
      <c r="AF108" s="192">
        <f t="shared" si="138"/>
        <v>0</v>
      </c>
      <c r="AG108" s="202"/>
      <c r="AH108" s="202"/>
      <c r="AI108" s="192" t="e">
        <f t="shared" ref="AI108:AP108" si="139">+AI136*0.8</f>
        <v>#N/A</v>
      </c>
      <c r="AJ108" s="192" t="e">
        <f t="shared" si="139"/>
        <v>#N/A</v>
      </c>
      <c r="AK108" s="192" t="e">
        <f t="shared" si="139"/>
        <v>#N/A</v>
      </c>
      <c r="AL108" s="192" t="e">
        <f t="shared" si="139"/>
        <v>#N/A</v>
      </c>
      <c r="AM108" s="192" t="e">
        <f t="shared" si="139"/>
        <v>#N/A</v>
      </c>
      <c r="AN108" s="192" t="e">
        <f t="shared" si="139"/>
        <v>#N/A</v>
      </c>
      <c r="AO108" s="192" t="e">
        <f t="shared" si="139"/>
        <v>#N/A</v>
      </c>
      <c r="AP108" s="192" t="e">
        <f t="shared" si="139"/>
        <v>#N/A</v>
      </c>
      <c r="AQ108" s="210"/>
      <c r="AT108" s="9" t="s">
        <v>162</v>
      </c>
      <c r="AW108" s="280"/>
      <c r="AX108" s="280"/>
      <c r="AY108" s="275" t="s">
        <v>1158</v>
      </c>
      <c r="AZ108" s="212" t="s">
        <v>1512</v>
      </c>
      <c r="BA108" s="273" t="s">
        <v>1133</v>
      </c>
      <c r="BB108" s="273" t="s">
        <v>1068</v>
      </c>
      <c r="BC108" s="273" t="s">
        <v>1068</v>
      </c>
      <c r="BD108" s="279" t="s">
        <v>2426</v>
      </c>
      <c r="BE108" s="279" t="s">
        <v>2424</v>
      </c>
      <c r="BF108" s="273" t="s">
        <v>2428</v>
      </c>
      <c r="BG108" s="273" t="s">
        <v>2426</v>
      </c>
      <c r="BH108" s="273" t="s">
        <v>2429</v>
      </c>
      <c r="BI108" s="6" t="e">
        <f t="shared" si="135"/>
        <v>#N/A</v>
      </c>
    </row>
    <row r="109" spans="1:61" ht="15" hidden="1" customHeight="1">
      <c r="A109" s="183">
        <f t="shared" si="95"/>
        <v>0</v>
      </c>
      <c r="B109" s="183">
        <f t="shared" si="98"/>
        <v>0</v>
      </c>
      <c r="C109" s="183">
        <f t="shared" si="96"/>
        <v>0</v>
      </c>
      <c r="D109" s="202"/>
      <c r="E109" s="287" t="e">
        <f>+MAX(E108,E110)</f>
        <v>#N/A</v>
      </c>
      <c r="F109" s="287" t="e">
        <f t="shared" si="134"/>
        <v>#N/A</v>
      </c>
      <c r="G109" s="287" t="e">
        <f t="shared" si="134"/>
        <v>#N/A</v>
      </c>
      <c r="H109" s="287" t="e">
        <f t="shared" si="134"/>
        <v>#N/A</v>
      </c>
      <c r="I109" s="287" t="e">
        <f t="shared" si="134"/>
        <v>#N/A</v>
      </c>
      <c r="J109" s="287" t="e">
        <f t="shared" si="134"/>
        <v>#N/A</v>
      </c>
      <c r="K109" s="287" t="e">
        <f t="shared" si="134"/>
        <v>#N/A</v>
      </c>
      <c r="L109" s="287" t="e">
        <f t="shared" si="134"/>
        <v>#N/A</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2427</v>
      </c>
      <c r="BE109" s="279" t="s">
        <v>2425</v>
      </c>
      <c r="BF109" s="273" t="s">
        <v>107</v>
      </c>
      <c r="BG109" s="273" t="s">
        <v>2427</v>
      </c>
      <c r="BH109" s="273" t="s">
        <v>2430</v>
      </c>
      <c r="BI109" s="6" t="e">
        <f t="shared" si="135"/>
        <v>#N/A</v>
      </c>
    </row>
    <row r="110" spans="1:61" ht="15" hidden="1" customHeight="1">
      <c r="A110" s="183">
        <f t="shared" si="95"/>
        <v>0</v>
      </c>
      <c r="B110" s="183">
        <f t="shared" si="98"/>
        <v>0</v>
      </c>
      <c r="C110" s="183">
        <f t="shared" si="96"/>
        <v>0</v>
      </c>
      <c r="D110" s="202"/>
      <c r="E110" s="289" t="e">
        <f t="shared" ref="E110:L110" si="140">+MAX(P110,Y110,AI110)</f>
        <v>#N/A</v>
      </c>
      <c r="F110" s="289" t="e">
        <f t="shared" si="140"/>
        <v>#N/A</v>
      </c>
      <c r="G110" s="289" t="e">
        <f t="shared" si="140"/>
        <v>#N/A</v>
      </c>
      <c r="H110" s="289" t="e">
        <f t="shared" si="140"/>
        <v>#N/A</v>
      </c>
      <c r="I110" s="289" t="e">
        <f t="shared" si="140"/>
        <v>#N/A</v>
      </c>
      <c r="J110" s="289" t="e">
        <f t="shared" si="140"/>
        <v>#N/A</v>
      </c>
      <c r="K110" s="289" t="e">
        <f t="shared" si="140"/>
        <v>#N/A</v>
      </c>
      <c r="L110" s="289" t="e">
        <f t="shared" si="140"/>
        <v>#N/A</v>
      </c>
      <c r="M110" s="202"/>
      <c r="N110" s="213" t="s">
        <v>3076</v>
      </c>
      <c r="O110" s="202"/>
      <c r="P110" s="192" t="e">
        <f t="shared" ref="P110:W110" si="141">P138*0.8</f>
        <v>#N/A</v>
      </c>
      <c r="Q110" s="192" t="e">
        <f t="shared" si="141"/>
        <v>#N/A</v>
      </c>
      <c r="R110" s="192" t="e">
        <f t="shared" si="141"/>
        <v>#N/A</v>
      </c>
      <c r="S110" s="192" t="e">
        <f t="shared" si="141"/>
        <v>#N/A</v>
      </c>
      <c r="T110" s="192" t="e">
        <f t="shared" si="141"/>
        <v>#N/A</v>
      </c>
      <c r="U110" s="192" t="e">
        <f t="shared" si="141"/>
        <v>#N/A</v>
      </c>
      <c r="V110" s="192" t="e">
        <f t="shared" si="141"/>
        <v>#N/A</v>
      </c>
      <c r="W110" s="192" t="e">
        <f t="shared" si="141"/>
        <v>#N/A</v>
      </c>
      <c r="X110" s="202"/>
      <c r="Y110" s="192">
        <f t="shared" ref="Y110:AF110" si="142">+Y138*0.8</f>
        <v>0</v>
      </c>
      <c r="Z110" s="192">
        <f t="shared" si="142"/>
        <v>0</v>
      </c>
      <c r="AA110" s="192">
        <f t="shared" si="142"/>
        <v>0</v>
      </c>
      <c r="AB110" s="192">
        <f t="shared" si="142"/>
        <v>0</v>
      </c>
      <c r="AC110" s="192">
        <f t="shared" si="142"/>
        <v>0</v>
      </c>
      <c r="AD110" s="192">
        <f t="shared" si="142"/>
        <v>0</v>
      </c>
      <c r="AE110" s="192">
        <f t="shared" si="142"/>
        <v>0</v>
      </c>
      <c r="AF110" s="192">
        <f t="shared" si="142"/>
        <v>0</v>
      </c>
      <c r="AG110" s="202"/>
      <c r="AH110" s="202"/>
      <c r="AI110" s="192" t="e">
        <f t="shared" ref="AI110:AP110" si="143">+AI138*0.8</f>
        <v>#N/A</v>
      </c>
      <c r="AJ110" s="192" t="e">
        <f t="shared" si="143"/>
        <v>#N/A</v>
      </c>
      <c r="AK110" s="192" t="e">
        <f t="shared" si="143"/>
        <v>#N/A</v>
      </c>
      <c r="AL110" s="192" t="e">
        <f t="shared" si="143"/>
        <v>#N/A</v>
      </c>
      <c r="AM110" s="192" t="e">
        <f t="shared" si="143"/>
        <v>#N/A</v>
      </c>
      <c r="AN110" s="192" t="e">
        <f t="shared" si="143"/>
        <v>#N/A</v>
      </c>
      <c r="AO110" s="192" t="e">
        <f t="shared" si="143"/>
        <v>#N/A</v>
      </c>
      <c r="AP110" s="192" t="e">
        <f t="shared" si="143"/>
        <v>#N/A</v>
      </c>
      <c r="AQ110" s="210"/>
      <c r="AT110" s="9" t="s">
        <v>55</v>
      </c>
      <c r="AW110" s="280"/>
      <c r="AX110" s="280"/>
      <c r="AY110" s="275" t="s">
        <v>1160</v>
      </c>
      <c r="AZ110" s="212" t="s">
        <v>1447</v>
      </c>
      <c r="BA110" s="273" t="s">
        <v>268</v>
      </c>
      <c r="BB110" s="273" t="s">
        <v>1172</v>
      </c>
      <c r="BC110" s="273" t="s">
        <v>1172</v>
      </c>
      <c r="BD110" s="279" t="s">
        <v>2428</v>
      </c>
      <c r="BE110" s="279" t="s">
        <v>2426</v>
      </c>
      <c r="BF110" s="273" t="s">
        <v>2429</v>
      </c>
      <c r="BG110" s="273" t="s">
        <v>2428</v>
      </c>
      <c r="BH110" s="273" t="s">
        <v>2431</v>
      </c>
      <c r="BI110" s="6" t="e">
        <f t="shared" si="135"/>
        <v>#N/A</v>
      </c>
    </row>
    <row r="111" spans="1:61" ht="15" hidden="1" customHeight="1">
      <c r="A111" s="183">
        <f t="shared" si="95"/>
        <v>0</v>
      </c>
      <c r="B111" s="183">
        <f t="shared" si="98"/>
        <v>0</v>
      </c>
      <c r="C111" s="183">
        <f t="shared" si="96"/>
        <v>0</v>
      </c>
      <c r="D111" s="202"/>
      <c r="E111" s="287" t="e">
        <f>+MAX(E110,E112)</f>
        <v>#N/A</v>
      </c>
      <c r="F111" s="287" t="e">
        <f t="shared" ref="F111:L111" si="144">+MAX(F110,F112)</f>
        <v>#N/A</v>
      </c>
      <c r="G111" s="287" t="e">
        <f t="shared" si="144"/>
        <v>#N/A</v>
      </c>
      <c r="H111" s="287" t="e">
        <f t="shared" si="144"/>
        <v>#N/A</v>
      </c>
      <c r="I111" s="287" t="e">
        <f t="shared" si="144"/>
        <v>#N/A</v>
      </c>
      <c r="J111" s="287" t="e">
        <f t="shared" si="144"/>
        <v>#N/A</v>
      </c>
      <c r="K111" s="287" t="e">
        <f t="shared" si="144"/>
        <v>#N/A</v>
      </c>
      <c r="L111" s="287" t="e">
        <f t="shared" si="144"/>
        <v>#N/A</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2427</v>
      </c>
      <c r="BF111" s="273" t="s">
        <v>2430</v>
      </c>
      <c r="BG111" s="273" t="s">
        <v>107</v>
      </c>
      <c r="BH111" s="273" t="s">
        <v>2432</v>
      </c>
      <c r="BI111" s="6" t="e">
        <f t="shared" si="135"/>
        <v>#N/A</v>
      </c>
    </row>
    <row r="112" spans="1:61" ht="15" hidden="1" customHeight="1">
      <c r="A112" s="296">
        <f t="shared" si="95"/>
        <v>0</v>
      </c>
      <c r="B112" s="296">
        <f t="shared" si="98"/>
        <v>0</v>
      </c>
      <c r="C112" s="296">
        <f t="shared" si="96"/>
        <v>0</v>
      </c>
      <c r="D112" s="202"/>
      <c r="E112" s="297" t="e">
        <f>+MAX(P112,Y112,AI112)</f>
        <v>#N/A</v>
      </c>
      <c r="F112" s="297" t="e">
        <f t="shared" ref="F112:L112" si="145">+MAX(Q112,Z112,AJ112)</f>
        <v>#N/A</v>
      </c>
      <c r="G112" s="297" t="e">
        <f t="shared" si="145"/>
        <v>#N/A</v>
      </c>
      <c r="H112" s="297" t="e">
        <f t="shared" si="145"/>
        <v>#N/A</v>
      </c>
      <c r="I112" s="297" t="e">
        <f t="shared" si="145"/>
        <v>#N/A</v>
      </c>
      <c r="J112" s="297" t="e">
        <f t="shared" si="145"/>
        <v>#N/A</v>
      </c>
      <c r="K112" s="297" t="e">
        <f t="shared" si="145"/>
        <v>#N/A</v>
      </c>
      <c r="L112" s="297" t="e">
        <f t="shared" si="145"/>
        <v>#N/A</v>
      </c>
      <c r="M112" s="202"/>
      <c r="N112" s="298" t="s">
        <v>3077</v>
      </c>
      <c r="O112" s="202"/>
      <c r="P112" s="299" t="e">
        <f t="shared" ref="P112:W112" si="146">P140*0.8</f>
        <v>#N/A</v>
      </c>
      <c r="Q112" s="299" t="e">
        <f t="shared" si="146"/>
        <v>#N/A</v>
      </c>
      <c r="R112" s="299" t="e">
        <f t="shared" si="146"/>
        <v>#N/A</v>
      </c>
      <c r="S112" s="299" t="e">
        <f t="shared" si="146"/>
        <v>#N/A</v>
      </c>
      <c r="T112" s="299" t="e">
        <f t="shared" si="146"/>
        <v>#N/A</v>
      </c>
      <c r="U112" s="299" t="e">
        <f t="shared" si="146"/>
        <v>#N/A</v>
      </c>
      <c r="V112" s="299" t="e">
        <f t="shared" si="146"/>
        <v>#N/A</v>
      </c>
      <c r="W112" s="299" t="e">
        <f t="shared" si="146"/>
        <v>#N/A</v>
      </c>
      <c r="X112" s="202"/>
      <c r="Y112" s="299">
        <f t="shared" ref="Y112:AF112" si="147">+Y140*0.8</f>
        <v>0</v>
      </c>
      <c r="Z112" s="299">
        <f t="shared" si="147"/>
        <v>0</v>
      </c>
      <c r="AA112" s="299">
        <f t="shared" si="147"/>
        <v>0</v>
      </c>
      <c r="AB112" s="299">
        <f t="shared" si="147"/>
        <v>0</v>
      </c>
      <c r="AC112" s="299">
        <f t="shared" si="147"/>
        <v>0</v>
      </c>
      <c r="AD112" s="299">
        <f t="shared" si="147"/>
        <v>0</v>
      </c>
      <c r="AE112" s="299">
        <f t="shared" si="147"/>
        <v>0</v>
      </c>
      <c r="AF112" s="299">
        <f t="shared" si="147"/>
        <v>0</v>
      </c>
      <c r="AG112" s="202"/>
      <c r="AH112" s="202"/>
      <c r="AI112" s="299" t="e">
        <f t="shared" ref="AI112:AP112" si="148">+AI140*0.8</f>
        <v>#N/A</v>
      </c>
      <c r="AJ112" s="299" t="e">
        <f t="shared" si="148"/>
        <v>#N/A</v>
      </c>
      <c r="AK112" s="299" t="e">
        <f t="shared" si="148"/>
        <v>#N/A</v>
      </c>
      <c r="AL112" s="299" t="e">
        <f t="shared" si="148"/>
        <v>#N/A</v>
      </c>
      <c r="AM112" s="299" t="e">
        <f t="shared" si="148"/>
        <v>#N/A</v>
      </c>
      <c r="AN112" s="299" t="e">
        <f t="shared" si="148"/>
        <v>#N/A</v>
      </c>
      <c r="AO112" s="299" t="e">
        <f t="shared" si="148"/>
        <v>#N/A</v>
      </c>
      <c r="AP112" s="299" t="e">
        <f t="shared" si="148"/>
        <v>#N/A</v>
      </c>
      <c r="AQ112" s="210"/>
      <c r="AT112" s="9" t="s">
        <v>164</v>
      </c>
      <c r="AW112" s="280"/>
      <c r="AX112" s="280"/>
      <c r="AY112" s="275" t="s">
        <v>1162</v>
      </c>
      <c r="AZ112" s="212" t="s">
        <v>1574</v>
      </c>
      <c r="BA112" s="273" t="s">
        <v>43</v>
      </c>
      <c r="BB112" s="273" t="s">
        <v>1017</v>
      </c>
      <c r="BC112" s="273" t="s">
        <v>1017</v>
      </c>
      <c r="BD112" s="279" t="s">
        <v>2429</v>
      </c>
      <c r="BE112" s="279" t="s">
        <v>2428</v>
      </c>
      <c r="BF112" s="273" t="s">
        <v>2431</v>
      </c>
      <c r="BG112" s="273" t="s">
        <v>2429</v>
      </c>
      <c r="BH112" s="273" t="s">
        <v>1508</v>
      </c>
      <c r="BI112" s="6" t="e">
        <f t="shared" si="135"/>
        <v>#N/A</v>
      </c>
    </row>
    <row r="113" spans="1:66" ht="15.75" hidden="1" customHeight="1">
      <c r="A113" s="183">
        <f t="shared" si="95"/>
        <v>0</v>
      </c>
      <c r="B113" s="183">
        <f t="shared" si="98"/>
        <v>0</v>
      </c>
      <c r="C113" s="183">
        <f t="shared" si="96"/>
        <v>0</v>
      </c>
      <c r="D113" s="202"/>
      <c r="E113" s="287" t="e">
        <f>+MAX(E112,E114)</f>
        <v>#N/A</v>
      </c>
      <c r="F113" s="287" t="e">
        <f t="shared" ref="F113:L113" si="149">+MAX(F112,F114)</f>
        <v>#N/A</v>
      </c>
      <c r="G113" s="287" t="e">
        <f t="shared" si="149"/>
        <v>#N/A</v>
      </c>
      <c r="H113" s="287" t="e">
        <f t="shared" si="149"/>
        <v>#N/A</v>
      </c>
      <c r="I113" s="287" t="e">
        <f t="shared" si="149"/>
        <v>#N/A</v>
      </c>
      <c r="J113" s="287" t="e">
        <f t="shared" si="149"/>
        <v>#N/A</v>
      </c>
      <c r="K113" s="287" t="e">
        <f t="shared" si="149"/>
        <v>#N/A</v>
      </c>
      <c r="L113" s="287" t="e">
        <f t="shared" si="149"/>
        <v>#N/A</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2430</v>
      </c>
      <c r="BE113" s="279" t="s">
        <v>107</v>
      </c>
      <c r="BF113" s="273" t="s">
        <v>2432</v>
      </c>
      <c r="BG113" s="273" t="s">
        <v>2430</v>
      </c>
      <c r="BH113" s="273" t="s">
        <v>2433</v>
      </c>
      <c r="BI113" s="6" t="e">
        <f t="shared" si="135"/>
        <v>#N/A</v>
      </c>
    </row>
    <row r="114" spans="1:66" hidden="1">
      <c r="A114" s="296">
        <f t="shared" si="95"/>
        <v>0</v>
      </c>
      <c r="B114" s="296">
        <f t="shared" si="98"/>
        <v>0</v>
      </c>
      <c r="C114" s="296">
        <f t="shared" si="96"/>
        <v>0</v>
      </c>
      <c r="D114" s="202"/>
      <c r="E114" s="297" t="e">
        <f>+MAX(P114,Y114,AI114)</f>
        <v>#N/A</v>
      </c>
      <c r="F114" s="297" t="e">
        <f t="shared" ref="F114" si="150">+MAX(Q114,Z114,AJ114)</f>
        <v>#N/A</v>
      </c>
      <c r="G114" s="297" t="e">
        <f t="shared" ref="G114" si="151">+MAX(R114,AA114,AK114)</f>
        <v>#N/A</v>
      </c>
      <c r="H114" s="297" t="e">
        <f t="shared" ref="H114" si="152">+MAX(S114,AB114,AL114)</f>
        <v>#N/A</v>
      </c>
      <c r="I114" s="297" t="e">
        <f t="shared" ref="I114" si="153">+MAX(T114,AC114,AM114)</f>
        <v>#N/A</v>
      </c>
      <c r="J114" s="297" t="e">
        <f t="shared" ref="J114" si="154">+MAX(U114,AD114,AN114)</f>
        <v>#N/A</v>
      </c>
      <c r="K114" s="297" t="e">
        <f t="shared" ref="K114" si="155">+MAX(V114,AE114,AO114)</f>
        <v>#N/A</v>
      </c>
      <c r="L114" s="297" t="e">
        <f t="shared" ref="L114" si="156">+MAX(W114,AF114,AP114)</f>
        <v>#N/A</v>
      </c>
      <c r="M114" s="202"/>
      <c r="N114" s="321" t="s">
        <v>3185</v>
      </c>
      <c r="O114" s="202"/>
      <c r="P114" s="299" t="e">
        <f t="shared" ref="P114:W114" si="157">P142*0.8</f>
        <v>#N/A</v>
      </c>
      <c r="Q114" s="299" t="e">
        <f t="shared" si="157"/>
        <v>#N/A</v>
      </c>
      <c r="R114" s="299" t="e">
        <f t="shared" si="157"/>
        <v>#N/A</v>
      </c>
      <c r="S114" s="299" t="e">
        <f t="shared" si="157"/>
        <v>#N/A</v>
      </c>
      <c r="T114" s="299" t="e">
        <f t="shared" si="157"/>
        <v>#N/A</v>
      </c>
      <c r="U114" s="299" t="e">
        <f t="shared" si="157"/>
        <v>#N/A</v>
      </c>
      <c r="V114" s="299" t="e">
        <f t="shared" si="157"/>
        <v>#N/A</v>
      </c>
      <c r="W114" s="299" t="e">
        <f t="shared" si="157"/>
        <v>#N/A</v>
      </c>
      <c r="X114" s="202"/>
      <c r="Y114" s="299">
        <f t="shared" ref="Y114:AF114" si="158">+Y142*0.8</f>
        <v>0</v>
      </c>
      <c r="Z114" s="299">
        <f t="shared" si="158"/>
        <v>0</v>
      </c>
      <c r="AA114" s="299">
        <f t="shared" si="158"/>
        <v>0</v>
      </c>
      <c r="AB114" s="299">
        <f t="shared" si="158"/>
        <v>0</v>
      </c>
      <c r="AC114" s="299">
        <f t="shared" si="158"/>
        <v>0</v>
      </c>
      <c r="AD114" s="299">
        <f t="shared" si="158"/>
        <v>0</v>
      </c>
      <c r="AE114" s="299">
        <f t="shared" si="158"/>
        <v>0</v>
      </c>
      <c r="AF114" s="299">
        <f t="shared" si="158"/>
        <v>0</v>
      </c>
      <c r="AG114" s="202"/>
      <c r="AH114" s="202"/>
      <c r="AI114" s="299" t="e">
        <f t="shared" ref="AI114:AP114" si="159">+AI142*0.8</f>
        <v>#N/A</v>
      </c>
      <c r="AJ114" s="299" t="e">
        <f t="shared" si="159"/>
        <v>#N/A</v>
      </c>
      <c r="AK114" s="299" t="e">
        <f t="shared" si="159"/>
        <v>#N/A</v>
      </c>
      <c r="AL114" s="299" t="e">
        <f t="shared" si="159"/>
        <v>#N/A</v>
      </c>
      <c r="AM114" s="299" t="e">
        <f t="shared" si="159"/>
        <v>#N/A</v>
      </c>
      <c r="AN114" s="299" t="e">
        <f t="shared" si="159"/>
        <v>#N/A</v>
      </c>
      <c r="AO114" s="299" t="e">
        <f t="shared" si="159"/>
        <v>#N/A</v>
      </c>
      <c r="AP114" s="299" t="e">
        <f t="shared" si="159"/>
        <v>#N/A</v>
      </c>
      <c r="AQ114" s="210"/>
      <c r="AT114" s="211" t="s">
        <v>27</v>
      </c>
      <c r="AW114" s="280"/>
      <c r="AX114" s="280"/>
      <c r="AY114" s="275" t="s">
        <v>1163</v>
      </c>
      <c r="AZ114" s="212" t="s">
        <v>1513</v>
      </c>
      <c r="BA114" s="273" t="s">
        <v>1136</v>
      </c>
      <c r="BB114" s="273" t="s">
        <v>167</v>
      </c>
      <c r="BC114" s="273" t="s">
        <v>167</v>
      </c>
      <c r="BD114" s="279" t="s">
        <v>2431</v>
      </c>
      <c r="BE114" s="279" t="s">
        <v>2429</v>
      </c>
      <c r="BF114" s="273" t="s">
        <v>1508</v>
      </c>
      <c r="BG114" s="273" t="s">
        <v>2431</v>
      </c>
      <c r="BH114" s="273" t="s">
        <v>1439</v>
      </c>
      <c r="BI114" s="6" t="e">
        <f t="shared" si="135"/>
        <v>#N/A</v>
      </c>
    </row>
    <row r="115" spans="1:66" hidden="1">
      <c r="A115" s="183">
        <f t="shared" si="95"/>
        <v>0</v>
      </c>
      <c r="B115" s="183">
        <f t="shared" si="98"/>
        <v>0</v>
      </c>
      <c r="C115" s="183">
        <f t="shared" si="96"/>
        <v>0</v>
      </c>
      <c r="D115" s="202"/>
      <c r="E115" s="287" t="e">
        <f>+MAX(E114,E116)</f>
        <v>#N/A</v>
      </c>
      <c r="F115" s="287" t="e">
        <f t="shared" ref="F115:L115" si="160">+MAX(F114,F116)</f>
        <v>#N/A</v>
      </c>
      <c r="G115" s="287" t="e">
        <f t="shared" si="160"/>
        <v>#N/A</v>
      </c>
      <c r="H115" s="287" t="e">
        <f t="shared" si="160"/>
        <v>#N/A</v>
      </c>
      <c r="I115" s="287" t="e">
        <f t="shared" si="160"/>
        <v>#N/A</v>
      </c>
      <c r="J115" s="287" t="e">
        <f t="shared" si="160"/>
        <v>#N/A</v>
      </c>
      <c r="K115" s="287" t="e">
        <f t="shared" si="160"/>
        <v>#N/A</v>
      </c>
      <c r="L115" s="287" t="e">
        <f t="shared" si="160"/>
        <v>#N/A</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2432</v>
      </c>
      <c r="BE115" s="279" t="s">
        <v>2430</v>
      </c>
      <c r="BF115" s="273" t="s">
        <v>2433</v>
      </c>
      <c r="BG115" s="273" t="s">
        <v>2432</v>
      </c>
      <c r="BH115" s="273" t="s">
        <v>2434</v>
      </c>
      <c r="BI115" s="6" t="e">
        <f t="shared" si="135"/>
        <v>#N/A</v>
      </c>
    </row>
    <row r="116" spans="1:66" ht="15" hidden="1" customHeight="1">
      <c r="A116" s="296">
        <f t="shared" si="95"/>
        <v>0</v>
      </c>
      <c r="B116" s="296">
        <f t="shared" si="98"/>
        <v>0</v>
      </c>
      <c r="C116" s="296">
        <f t="shared" si="96"/>
        <v>0</v>
      </c>
      <c r="D116" s="202"/>
      <c r="E116" s="297" t="e">
        <f>+MAX(P116,Y116,AI116)</f>
        <v>#N/A</v>
      </c>
      <c r="F116" s="297" t="e">
        <f t="shared" ref="F116" si="161">+MAX(Q116,Z116,AJ116)</f>
        <v>#N/A</v>
      </c>
      <c r="G116" s="297" t="e">
        <f t="shared" ref="G116" si="162">+MAX(R116,AA116,AK116)</f>
        <v>#N/A</v>
      </c>
      <c r="H116" s="297" t="e">
        <f t="shared" ref="H116" si="163">+MAX(S116,AB116,AL116)</f>
        <v>#N/A</v>
      </c>
      <c r="I116" s="297" t="e">
        <f t="shared" ref="I116" si="164">+MAX(T116,AC116,AM116)</f>
        <v>#N/A</v>
      </c>
      <c r="J116" s="297" t="e">
        <f t="shared" ref="J116" si="165">+MAX(U116,AD116,AN116)</f>
        <v>#N/A</v>
      </c>
      <c r="K116" s="297" t="e">
        <f t="shared" ref="K116" si="166">+MAX(V116,AE116,AO116)</f>
        <v>#N/A</v>
      </c>
      <c r="L116" s="297" t="e">
        <f t="shared" ref="L116" si="167">+MAX(W116,AF116,AP116)</f>
        <v>#N/A</v>
      </c>
      <c r="M116" s="202"/>
      <c r="N116" s="321" t="s">
        <v>3187</v>
      </c>
      <c r="O116" s="202"/>
      <c r="P116" s="299" t="e">
        <f t="shared" ref="P116:W116" si="168">P144*0.8</f>
        <v>#N/A</v>
      </c>
      <c r="Q116" s="299" t="e">
        <f t="shared" si="168"/>
        <v>#N/A</v>
      </c>
      <c r="R116" s="299" t="e">
        <f t="shared" si="168"/>
        <v>#N/A</v>
      </c>
      <c r="S116" s="299" t="e">
        <f t="shared" si="168"/>
        <v>#N/A</v>
      </c>
      <c r="T116" s="299" t="e">
        <f t="shared" si="168"/>
        <v>#N/A</v>
      </c>
      <c r="U116" s="299" t="e">
        <f t="shared" si="168"/>
        <v>#N/A</v>
      </c>
      <c r="V116" s="299" t="e">
        <f t="shared" si="168"/>
        <v>#N/A</v>
      </c>
      <c r="W116" s="299" t="e">
        <f t="shared" si="168"/>
        <v>#N/A</v>
      </c>
      <c r="X116" s="202"/>
      <c r="Y116" s="299">
        <f t="shared" ref="Y116:AF116" si="169">+Y144*0.8</f>
        <v>0</v>
      </c>
      <c r="Z116" s="299">
        <f t="shared" si="169"/>
        <v>0</v>
      </c>
      <c r="AA116" s="299">
        <f t="shared" si="169"/>
        <v>0</v>
      </c>
      <c r="AB116" s="299">
        <f t="shared" si="169"/>
        <v>0</v>
      </c>
      <c r="AC116" s="299">
        <f t="shared" si="169"/>
        <v>0</v>
      </c>
      <c r="AD116" s="299">
        <f t="shared" si="169"/>
        <v>0</v>
      </c>
      <c r="AE116" s="299">
        <f t="shared" si="169"/>
        <v>0</v>
      </c>
      <c r="AF116" s="299">
        <f t="shared" si="169"/>
        <v>0</v>
      </c>
      <c r="AG116" s="202"/>
      <c r="AH116" s="202"/>
      <c r="AI116" s="299" t="e">
        <f t="shared" ref="AI116:AP116" si="170">+AI144*0.8</f>
        <v>#N/A</v>
      </c>
      <c r="AJ116" s="299" t="e">
        <f t="shared" si="170"/>
        <v>#N/A</v>
      </c>
      <c r="AK116" s="299" t="e">
        <f t="shared" si="170"/>
        <v>#N/A</v>
      </c>
      <c r="AL116" s="299" t="e">
        <f t="shared" si="170"/>
        <v>#N/A</v>
      </c>
      <c r="AM116" s="299" t="e">
        <f t="shared" si="170"/>
        <v>#N/A</v>
      </c>
      <c r="AN116" s="299" t="e">
        <f t="shared" si="170"/>
        <v>#N/A</v>
      </c>
      <c r="AO116" s="299" t="e">
        <f t="shared" si="170"/>
        <v>#N/A</v>
      </c>
      <c r="AP116" s="299" t="e">
        <f t="shared" si="170"/>
        <v>#N/A</v>
      </c>
      <c r="AQ116" s="210"/>
      <c r="AT116" s="9" t="s">
        <v>167</v>
      </c>
      <c r="AW116" s="280"/>
      <c r="AX116" s="280"/>
      <c r="AY116" s="275" t="s">
        <v>1165</v>
      </c>
      <c r="AZ116" s="212" t="s">
        <v>41</v>
      </c>
      <c r="BA116" s="273" t="s">
        <v>1449</v>
      </c>
      <c r="BB116" s="273" t="s">
        <v>70</v>
      </c>
      <c r="BC116" s="273" t="s">
        <v>70</v>
      </c>
      <c r="BD116" s="279" t="s">
        <v>1508</v>
      </c>
      <c r="BE116" s="279" t="s">
        <v>2431</v>
      </c>
      <c r="BF116" s="273" t="s">
        <v>1439</v>
      </c>
      <c r="BG116" s="273" t="s">
        <v>1508</v>
      </c>
      <c r="BH116" s="273" t="s">
        <v>2435</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2433</v>
      </c>
      <c r="BE117" s="279" t="s">
        <v>2432</v>
      </c>
      <c r="BF117" s="273" t="s">
        <v>2434</v>
      </c>
      <c r="BG117" s="273" t="s">
        <v>2433</v>
      </c>
      <c r="BH117" s="273" t="s">
        <v>2438</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5" t="s">
        <v>1412</v>
      </c>
      <c r="Q118" s="375"/>
      <c r="R118" s="375"/>
      <c r="S118" s="375"/>
      <c r="T118" s="375"/>
      <c r="U118" s="375"/>
      <c r="V118" s="375"/>
      <c r="W118" s="375"/>
      <c r="X118" s="6"/>
      <c r="Y118" s="393" t="s">
        <v>1413</v>
      </c>
      <c r="Z118" s="393"/>
      <c r="AA118" s="393"/>
      <c r="AB118" s="393"/>
      <c r="AC118" s="393"/>
      <c r="AD118" s="393"/>
      <c r="AE118" s="393"/>
      <c r="AF118" s="393"/>
      <c r="AG118" s="6"/>
      <c r="AH118" s="6"/>
      <c r="AI118" s="377" t="s">
        <v>1414</v>
      </c>
      <c r="AJ118" s="377"/>
      <c r="AK118" s="377"/>
      <c r="AL118" s="377"/>
      <c r="AM118" s="377"/>
      <c r="AN118" s="377"/>
      <c r="AO118" s="377"/>
      <c r="AP118" s="377"/>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2435</v>
      </c>
      <c r="BG118" s="273" t="s">
        <v>1439</v>
      </c>
      <c r="BH118" s="273" t="s">
        <v>1102</v>
      </c>
      <c r="BI118" s="202">
        <f t="shared" si="135"/>
        <v>51</v>
      </c>
      <c r="BN118" s="202" t="s">
        <v>2302</v>
      </c>
    </row>
    <row r="119" spans="1:66" s="202" customFormat="1" hidden="1">
      <c r="A119" s="183">
        <f t="shared" ref="A119:A144" si="171">IF($A$24=$AU10,1,0)</f>
        <v>0</v>
      </c>
      <c r="B119" s="183">
        <f>IF($B$18=$AU10,1,0)</f>
        <v>0</v>
      </c>
      <c r="C119" s="183">
        <f t="shared" ref="C119:C144" si="172">+IF((A63+B63)=2,1,A63+B63)</f>
        <v>0</v>
      </c>
      <c r="D119" s="6"/>
      <c r="E119" s="286" t="e">
        <f t="shared" ref="E119:L120" si="173">+MAX(P119,Y119,AI119)</f>
        <v>#N/A</v>
      </c>
      <c r="F119" s="286" t="e">
        <f t="shared" si="173"/>
        <v>#N/A</v>
      </c>
      <c r="G119" s="286" t="e">
        <f t="shared" si="173"/>
        <v>#N/A</v>
      </c>
      <c r="H119" s="286" t="e">
        <f t="shared" si="173"/>
        <v>#N/A</v>
      </c>
      <c r="I119" s="286" t="e">
        <f t="shared" si="173"/>
        <v>#N/A</v>
      </c>
      <c r="J119" s="286" t="e">
        <f t="shared" si="173"/>
        <v>#N/A</v>
      </c>
      <c r="K119" s="286" t="e">
        <f t="shared" si="173"/>
        <v>#N/A</v>
      </c>
      <c r="L119" s="286" t="e">
        <f t="shared" si="173"/>
        <v>#N/A</v>
      </c>
      <c r="M119" s="6"/>
      <c r="N119" s="91" t="str">
        <f>CONCATENATE($AU$10,$B$11,N118)</f>
        <v>Before 12-31-200850</v>
      </c>
      <c r="O119" s="6"/>
      <c r="P119" s="192" t="e">
        <f>VLOOKUP($N119,'pre 12-31-08'!$A$4:$L$1400,E$118+3,FALSE)</f>
        <v>#N/A</v>
      </c>
      <c r="Q119" s="192" t="e">
        <f>VLOOKUP($N119,'pre 12-31-08'!$A$4:$L$1400,F$118+3,FALSE)</f>
        <v>#N/A</v>
      </c>
      <c r="R119" s="192" t="e">
        <f>VLOOKUP($N119,'pre 12-31-08'!$A$4:$L$1400,G$118+3,FALSE)</f>
        <v>#N/A</v>
      </c>
      <c r="S119" s="192" t="e">
        <f>VLOOKUP($N119,'pre 12-31-08'!$A$4:$L$1400,H$118+3,FALSE)</f>
        <v>#N/A</v>
      </c>
      <c r="T119" s="192" t="e">
        <f>VLOOKUP($N119,'pre 12-31-08'!$A$4:$L$1400,I$118+3,FALSE)</f>
        <v>#N/A</v>
      </c>
      <c r="U119" s="192" t="e">
        <f>VLOOKUP($N119,'pre 12-31-08'!$A$4:$L$1400,J$118+3,FALSE)</f>
        <v>#N/A</v>
      </c>
      <c r="V119" s="192" t="e">
        <f>VLOOKUP($N119,'pre 12-31-08'!$A$4:$L$1400,K$118+3,FALSE)</f>
        <v>#N/A</v>
      </c>
      <c r="W119" s="192" t="e">
        <f>VLOOKUP($N119,'pre 12-31-08'!$A$4:$L$1400,L$118+3,FALSE)</f>
        <v>#N/A</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2434</v>
      </c>
      <c r="BE119" s="279" t="s">
        <v>2433</v>
      </c>
      <c r="BF119" s="273" t="s">
        <v>2436</v>
      </c>
      <c r="BG119" s="273" t="s">
        <v>2434</v>
      </c>
      <c r="BH119" s="273" t="s">
        <v>3005</v>
      </c>
    </row>
    <row r="120" spans="1:66" s="202" customFormat="1" hidden="1">
      <c r="A120" s="183">
        <f t="shared" si="171"/>
        <v>0</v>
      </c>
      <c r="B120" s="183">
        <f t="shared" ref="B120:B144" si="174">IF(OR(B63=1,$B$18=$AU11),1,0)</f>
        <v>0</v>
      </c>
      <c r="C120" s="183">
        <f t="shared" si="172"/>
        <v>0</v>
      </c>
      <c r="D120" s="6"/>
      <c r="E120" s="286" t="e">
        <f t="shared" si="173"/>
        <v>#N/A</v>
      </c>
      <c r="F120" s="286" t="e">
        <f t="shared" si="173"/>
        <v>#N/A</v>
      </c>
      <c r="G120" s="286" t="e">
        <f t="shared" si="173"/>
        <v>#N/A</v>
      </c>
      <c r="H120" s="286" t="e">
        <f t="shared" si="173"/>
        <v>#N/A</v>
      </c>
      <c r="I120" s="286" t="e">
        <f t="shared" si="173"/>
        <v>#N/A</v>
      </c>
      <c r="J120" s="286" t="e">
        <f t="shared" si="173"/>
        <v>#N/A</v>
      </c>
      <c r="K120" s="286" t="e">
        <f t="shared" si="173"/>
        <v>#N/A</v>
      </c>
      <c r="L120" s="286" t="e">
        <f t="shared" si="173"/>
        <v>#N/A</v>
      </c>
      <c r="M120" s="6"/>
      <c r="N120" s="91" t="str">
        <f>CONCATENATE($AU$11,$B$11,N118)</f>
        <v>1/1/2009 - 5/13/201050</v>
      </c>
      <c r="O120" s="6"/>
      <c r="P120" s="192" t="e">
        <f>VLOOKUP($N120,'1-1-09-5-14-10'!$A$4:$L$1400,E$118+3,FALSE)</f>
        <v>#N/A</v>
      </c>
      <c r="Q120" s="192" t="e">
        <f>VLOOKUP($N120,'1-1-09-5-14-10'!$A$4:$L$1400,F$118+3,FALSE)</f>
        <v>#N/A</v>
      </c>
      <c r="R120" s="192" t="e">
        <f>VLOOKUP($N120,'1-1-09-5-14-10'!$A$4:$L$1400,G$118+3,FALSE)</f>
        <v>#N/A</v>
      </c>
      <c r="S120" s="192" t="e">
        <f>VLOOKUP($N120,'1-1-09-5-14-10'!$A$4:$L$1400,H$118+3,FALSE)</f>
        <v>#N/A</v>
      </c>
      <c r="T120" s="192" t="e">
        <f>VLOOKUP($N120,'1-1-09-5-14-10'!$A$4:$L$1400,I$118+3,FALSE)</f>
        <v>#N/A</v>
      </c>
      <c r="U120" s="192" t="e">
        <f>VLOOKUP($N120,'1-1-09-5-14-10'!$A$4:$L$1400,J$118+3,FALSE)</f>
        <v>#N/A</v>
      </c>
      <c r="V120" s="192" t="e">
        <f>VLOOKUP($N120,'1-1-09-5-14-10'!$A$4:$L$1400,K$118+3,FALSE)</f>
        <v>#N/A</v>
      </c>
      <c r="W120" s="192" t="e">
        <f>VLOOKUP($N120,'1-1-09-5-14-10'!$A$4:$L$1400,L$118+3,FALSE)</f>
        <v>#N/A</v>
      </c>
      <c r="X120" s="6"/>
      <c r="Y120" s="38"/>
      <c r="Z120" s="30"/>
      <c r="AA120" s="30"/>
      <c r="AB120" s="30"/>
      <c r="AC120" s="30"/>
      <c r="AD120" s="30"/>
      <c r="AE120" s="30"/>
      <c r="AF120" s="39"/>
      <c r="AG120" s="6"/>
      <c r="AH120" s="164" t="e">
        <f>IF(AND((IF(ISNA(VLOOKUP($B$13,$AW$10:$AW$556,1,FALSE)),0,VLOOKUP($B$13,$AW$10:$AW$556,1,FALSE)))=0,$AL$204&gt;$S$204,OR($B$16=$AS$11,$B$16=$AS$15)),"Yes","No")</f>
        <v>#N/A</v>
      </c>
      <c r="AI120" s="192" t="e">
        <f>IF($AH120="No",0,18050)</f>
        <v>#N/A</v>
      </c>
      <c r="AJ120" s="192" t="e">
        <f>IF($AH120="No",0,20650)</f>
        <v>#N/A</v>
      </c>
      <c r="AK120" s="192" t="e">
        <f>IF($AH120="No",0,23200)</f>
        <v>#N/A</v>
      </c>
      <c r="AL120" s="192" t="e">
        <f>IF($AH120="No",0,25800)</f>
        <v>#N/A</v>
      </c>
      <c r="AM120" s="192" t="e">
        <f>IF($AH120="No",0,27850)</f>
        <v>#N/A</v>
      </c>
      <c r="AN120" s="192" t="e">
        <f>IF($AH120="No",0,29950)</f>
        <v>#N/A</v>
      </c>
      <c r="AO120" s="192" t="e">
        <f>IF($AH120="No",0,32000)</f>
        <v>#N/A</v>
      </c>
      <c r="AP120" s="192" t="e">
        <f>IF($AH120="No",0,34050)</f>
        <v>#N/A</v>
      </c>
      <c r="AQ120" s="117"/>
      <c r="AT120" s="9" t="s">
        <v>170</v>
      </c>
      <c r="AU120" s="6"/>
      <c r="AW120" s="280"/>
      <c r="AX120" s="280"/>
      <c r="AY120" s="275" t="s">
        <v>1169</v>
      </c>
      <c r="AZ120" s="212" t="s">
        <v>1514</v>
      </c>
      <c r="BA120" s="273" t="s">
        <v>1140</v>
      </c>
      <c r="BB120" s="273" t="s">
        <v>1458</v>
      </c>
      <c r="BC120" s="273" t="s">
        <v>1458</v>
      </c>
      <c r="BD120" s="279" t="s">
        <v>2435</v>
      </c>
      <c r="BE120" s="279" t="s">
        <v>1439</v>
      </c>
      <c r="BF120" s="273" t="s">
        <v>2437</v>
      </c>
      <c r="BG120" s="273" t="s">
        <v>2435</v>
      </c>
      <c r="BH120" s="273" t="s">
        <v>1016</v>
      </c>
    </row>
    <row r="121" spans="1:66" hidden="1">
      <c r="A121" s="183">
        <f t="shared" si="171"/>
        <v>0</v>
      </c>
      <c r="B121" s="183">
        <f t="shared" si="174"/>
        <v>0</v>
      </c>
      <c r="C121" s="183">
        <f t="shared" si="172"/>
        <v>0</v>
      </c>
      <c r="E121" s="287" t="e">
        <f t="shared" ref="E121:L121" si="175">+MAX(E120,E122)</f>
        <v>#N/A</v>
      </c>
      <c r="F121" s="287" t="e">
        <f t="shared" si="175"/>
        <v>#N/A</v>
      </c>
      <c r="G121" s="287" t="e">
        <f t="shared" si="175"/>
        <v>#N/A</v>
      </c>
      <c r="H121" s="287" t="e">
        <f t="shared" si="175"/>
        <v>#N/A</v>
      </c>
      <c r="I121" s="287" t="e">
        <f t="shared" si="175"/>
        <v>#N/A</v>
      </c>
      <c r="J121" s="287" t="e">
        <f t="shared" si="175"/>
        <v>#N/A</v>
      </c>
      <c r="K121" s="287" t="e">
        <f t="shared" si="175"/>
        <v>#N/A</v>
      </c>
      <c r="L121" s="287" t="e">
        <f t="shared" si="175"/>
        <v>#N/A</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2436</v>
      </c>
      <c r="BE121" s="279" t="s">
        <v>2434</v>
      </c>
      <c r="BF121" s="273" t="s">
        <v>2438</v>
      </c>
      <c r="BG121" s="273" t="s">
        <v>2436</v>
      </c>
      <c r="BH121" s="273" t="s">
        <v>1103</v>
      </c>
      <c r="BI121" s="6" t="e">
        <f>+MATCH(BE$10:BE$558,AZ$10:AZ$551,0)</f>
        <v>#N/A</v>
      </c>
    </row>
    <row r="122" spans="1:66" hidden="1">
      <c r="A122" s="183">
        <f t="shared" si="171"/>
        <v>0</v>
      </c>
      <c r="B122" s="183">
        <f t="shared" si="174"/>
        <v>0</v>
      </c>
      <c r="C122" s="183">
        <f t="shared" si="172"/>
        <v>0</v>
      </c>
      <c r="E122" s="286" t="e">
        <f t="shared" ref="E122:L122" si="176">+MAX(P122,Y122,AI122)</f>
        <v>#N/A</v>
      </c>
      <c r="F122" s="286" t="e">
        <f t="shared" si="176"/>
        <v>#N/A</v>
      </c>
      <c r="G122" s="286" t="e">
        <f t="shared" si="176"/>
        <v>#N/A</v>
      </c>
      <c r="H122" s="286" t="e">
        <f t="shared" si="176"/>
        <v>#N/A</v>
      </c>
      <c r="I122" s="286" t="e">
        <f t="shared" si="176"/>
        <v>#N/A</v>
      </c>
      <c r="J122" s="286" t="e">
        <f t="shared" si="176"/>
        <v>#N/A</v>
      </c>
      <c r="K122" s="286" t="e">
        <f t="shared" si="176"/>
        <v>#N/A</v>
      </c>
      <c r="L122" s="286" t="e">
        <f t="shared" si="176"/>
        <v>#N/A</v>
      </c>
      <c r="N122" s="91" t="str">
        <f>CONCATENATE($AU$13,$B$11,N118)</f>
        <v>6/29/2010 - 5/30/201150</v>
      </c>
      <c r="P122" s="192" t="e">
        <f>VLOOKUP($N122,'5-14-10-5-31-11'!$A$4:$L$1400,E$118+3,FALSE)</f>
        <v>#N/A</v>
      </c>
      <c r="Q122" s="192" t="e">
        <f>VLOOKUP($N122,'5-14-10-5-31-11'!$A$4:$L$1400,F$118+3,FALSE)</f>
        <v>#N/A</v>
      </c>
      <c r="R122" s="192" t="e">
        <f>VLOOKUP($N122,'5-14-10-5-31-11'!$A$4:$L$1400,G$118+3,FALSE)</f>
        <v>#N/A</v>
      </c>
      <c r="S122" s="192" t="e">
        <f>VLOOKUP($N122,'5-14-10-5-31-11'!$A$4:$L$1400,H$118+3,FALSE)</f>
        <v>#N/A</v>
      </c>
      <c r="T122" s="192" t="e">
        <f>VLOOKUP($N122,'5-14-10-5-31-11'!$A$4:$L$1400,I$118+3,FALSE)</f>
        <v>#N/A</v>
      </c>
      <c r="U122" s="192" t="e">
        <f>VLOOKUP($N122,'5-14-10-5-31-11'!$A$4:$L$1400,J$118+3,FALSE)</f>
        <v>#N/A</v>
      </c>
      <c r="V122" s="192" t="e">
        <f>VLOOKUP($N122,'5-14-10-5-31-11'!$A$4:$L$1400,K$118+3,FALSE)</f>
        <v>#N/A</v>
      </c>
      <c r="W122" s="192" t="e">
        <f>VLOOKUP($N122,'5-14-10-5-31-11'!$A$4:$L$1400,L$118+3,FALSE)</f>
        <v>#N/A</v>
      </c>
      <c r="Y122" s="38"/>
      <c r="Z122" s="30"/>
      <c r="AA122" s="30"/>
      <c r="AB122" s="30"/>
      <c r="AC122" s="30"/>
      <c r="AD122" s="30"/>
      <c r="AE122" s="30"/>
      <c r="AF122" s="39"/>
      <c r="AH122" s="164" t="e">
        <f>IF(AND((IF(ISNA(VLOOKUP($B$13,$AX$10:$AX$556,1,FALSE)),0,VLOOKUP($B$13,$AX$10:$AX$556,1,FALSE)))=0,AL206&gt;S206,OR($B$16=$AS$11,$B$16=$AS$15)),"Yes","No")</f>
        <v>#N/A</v>
      </c>
      <c r="AI122" s="192" t="e">
        <f>IF($AH122="No",0,18050)</f>
        <v>#N/A</v>
      </c>
      <c r="AJ122" s="192" t="e">
        <f>IF($AH122="No",0,20650)</f>
        <v>#N/A</v>
      </c>
      <c r="AK122" s="192" t="e">
        <f>IF($AH122="No",0,23200)</f>
        <v>#N/A</v>
      </c>
      <c r="AL122" s="192" t="e">
        <f>IF($AH122="No",0,25800)</f>
        <v>#N/A</v>
      </c>
      <c r="AM122" s="192" t="e">
        <f>IF($AH122="No",0,27850)</f>
        <v>#N/A</v>
      </c>
      <c r="AN122" s="192" t="e">
        <f>IF($AH122="No",0,29950)</f>
        <v>#N/A</v>
      </c>
      <c r="AO122" s="192" t="e">
        <f>IF($AH122="No",0,32000)</f>
        <v>#N/A</v>
      </c>
      <c r="AP122" s="192" t="e">
        <f>IF($AH122="No",0,34050)</f>
        <v>#N/A</v>
      </c>
      <c r="AQ122" s="117"/>
      <c r="AR122" s="202"/>
      <c r="AT122" s="9" t="s">
        <v>172</v>
      </c>
      <c r="AW122" s="280"/>
      <c r="AX122" s="280"/>
      <c r="AY122" s="275" t="s">
        <v>1170</v>
      </c>
      <c r="AZ122" s="212" t="s">
        <v>1134</v>
      </c>
      <c r="BA122" s="273" t="s">
        <v>1142</v>
      </c>
      <c r="BB122" s="273" t="s">
        <v>172</v>
      </c>
      <c r="BC122" s="273" t="s">
        <v>172</v>
      </c>
      <c r="BD122" s="279" t="s">
        <v>2437</v>
      </c>
      <c r="BE122" s="279" t="s">
        <v>2435</v>
      </c>
      <c r="BF122" s="273" t="s">
        <v>1102</v>
      </c>
      <c r="BG122" s="273" t="s">
        <v>2437</v>
      </c>
      <c r="BH122" s="273" t="s">
        <v>1104</v>
      </c>
      <c r="BI122" s="6" t="e">
        <f>+MATCH(BE$10:BE$558,AZ$10:AZ$551,0)</f>
        <v>#N/A</v>
      </c>
    </row>
    <row r="123" spans="1:66" hidden="1">
      <c r="A123" s="183">
        <f t="shared" si="171"/>
        <v>0</v>
      </c>
      <c r="B123" s="183">
        <f t="shared" si="174"/>
        <v>0</v>
      </c>
      <c r="C123" s="183">
        <f t="shared" si="172"/>
        <v>0</v>
      </c>
      <c r="E123" s="287" t="e">
        <f t="shared" ref="E123:L123" si="177">+MAX(E122,E124)</f>
        <v>#N/A</v>
      </c>
      <c r="F123" s="287" t="e">
        <f t="shared" si="177"/>
        <v>#N/A</v>
      </c>
      <c r="G123" s="287" t="e">
        <f t="shared" si="177"/>
        <v>#N/A</v>
      </c>
      <c r="H123" s="287" t="e">
        <f t="shared" si="177"/>
        <v>#N/A</v>
      </c>
      <c r="I123" s="287" t="e">
        <f t="shared" si="177"/>
        <v>#N/A</v>
      </c>
      <c r="J123" s="287" t="e">
        <f t="shared" si="177"/>
        <v>#N/A</v>
      </c>
      <c r="K123" s="287" t="e">
        <f t="shared" si="177"/>
        <v>#N/A</v>
      </c>
      <c r="L123" s="287" t="e">
        <f t="shared" si="177"/>
        <v>#N/A</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2438</v>
      </c>
      <c r="BE123" s="279" t="s">
        <v>2436</v>
      </c>
      <c r="BF123" s="273" t="s">
        <v>3005</v>
      </c>
      <c r="BG123" s="273" t="s">
        <v>2438</v>
      </c>
      <c r="BH123" s="273" t="s">
        <v>2441</v>
      </c>
    </row>
    <row r="124" spans="1:66" hidden="1">
      <c r="A124" s="183">
        <f t="shared" si="171"/>
        <v>0</v>
      </c>
      <c r="B124" s="183">
        <f t="shared" si="174"/>
        <v>0</v>
      </c>
      <c r="C124" s="183">
        <f t="shared" si="172"/>
        <v>0</v>
      </c>
      <c r="E124" s="286" t="e">
        <f t="shared" ref="E124:L124" si="178">+MAX(P124,Y124,AI124)</f>
        <v>#N/A</v>
      </c>
      <c r="F124" s="286" t="e">
        <f t="shared" si="178"/>
        <v>#N/A</v>
      </c>
      <c r="G124" s="286" t="e">
        <f t="shared" si="178"/>
        <v>#N/A</v>
      </c>
      <c r="H124" s="286" t="e">
        <f t="shared" si="178"/>
        <v>#N/A</v>
      </c>
      <c r="I124" s="286" t="e">
        <f t="shared" si="178"/>
        <v>#N/A</v>
      </c>
      <c r="J124" s="286" t="e">
        <f t="shared" si="178"/>
        <v>#N/A</v>
      </c>
      <c r="K124" s="286" t="e">
        <f t="shared" si="178"/>
        <v>#N/A</v>
      </c>
      <c r="L124" s="286" t="e">
        <f t="shared" si="178"/>
        <v>#N/A</v>
      </c>
      <c r="N124" s="91" t="str">
        <f>CONCATENATE(AU15,$B$11)</f>
        <v>7/16/2011 - 11/31/2011</v>
      </c>
      <c r="P124" s="192" t="e">
        <f>VLOOKUP($N124,'6-1-11'!$A$4:$L$257,E$118+4,FALSE)</f>
        <v>#N/A</v>
      </c>
      <c r="Q124" s="192" t="e">
        <f>VLOOKUP($N124,'6-1-11'!$A$4:$L$257,F$118+4,FALSE)</f>
        <v>#N/A</v>
      </c>
      <c r="R124" s="192" t="e">
        <f>VLOOKUP($N124,'6-1-11'!$A$4:$L$257,G$118+4,FALSE)</f>
        <v>#N/A</v>
      </c>
      <c r="S124" s="192" t="e">
        <f>VLOOKUP($N124,'6-1-11'!$A$4:$L$257,H$118+4,FALSE)</f>
        <v>#N/A</v>
      </c>
      <c r="T124" s="192" t="e">
        <f>VLOOKUP($N124,'6-1-11'!$A$4:$L$257,I$118+4,FALSE)</f>
        <v>#N/A</v>
      </c>
      <c r="U124" s="192" t="e">
        <f>VLOOKUP($N124,'6-1-11'!$A$4:$L$257,J$118+4,FALSE)</f>
        <v>#N/A</v>
      </c>
      <c r="V124" s="192" t="e">
        <f>VLOOKUP($N124,'6-1-11'!$A$4:$L$257,K$118+4,FALSE)</f>
        <v>#N/A</v>
      </c>
      <c r="W124" s="192" t="e">
        <f>VLOOKUP($N124,'6-1-11'!$A$4:$L$257,L$118+4,FALSE)</f>
        <v>#N/A</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e">
        <f>IF(AND((IF(ISNA(VLOOKUP($B$13,$AY$10:$AY$556,1,FALSE)),0,VLOOKUP($B$13,$AY$10:$AY$556,1,FALSE)))=0,AL208&gt;S208,OR($B$16=$AS$11,$B$16=$AS$15)),"Yes","No")</f>
        <v>#N/A</v>
      </c>
      <c r="AI124" s="192" t="e">
        <f>IF($AH124="No",0,18050)</f>
        <v>#N/A</v>
      </c>
      <c r="AJ124" s="192" t="e">
        <f>IF($AH124="No",0,20650)</f>
        <v>#N/A</v>
      </c>
      <c r="AK124" s="192" t="e">
        <f>IF($AH124="No",0,23200)</f>
        <v>#N/A</v>
      </c>
      <c r="AL124" s="192" t="e">
        <f>IF($AH124="No",0,25800)</f>
        <v>#N/A</v>
      </c>
      <c r="AM124" s="192" t="e">
        <f>IF($AH124="No",0,27850)</f>
        <v>#N/A</v>
      </c>
      <c r="AN124" s="192" t="e">
        <f>IF($AH124="No",0,29950)</f>
        <v>#N/A</v>
      </c>
      <c r="AO124" s="192" t="e">
        <f>IF($AH124="No",0,32000)</f>
        <v>#N/A</v>
      </c>
      <c r="AP124" s="192" t="e">
        <f>IF($AH124="No",0,34050)</f>
        <v>#N/A</v>
      </c>
      <c r="AQ124" s="117"/>
      <c r="AT124" s="9" t="s">
        <v>175</v>
      </c>
      <c r="AW124" s="280"/>
      <c r="AX124" s="280"/>
      <c r="AY124" s="275" t="s">
        <v>1172</v>
      </c>
      <c r="AZ124" s="212" t="s">
        <v>1135</v>
      </c>
      <c r="BA124" s="273" t="s">
        <v>1517</v>
      </c>
      <c r="BB124" s="273" t="s">
        <v>1189</v>
      </c>
      <c r="BC124" s="273" t="s">
        <v>1189</v>
      </c>
      <c r="BD124" s="279" t="s">
        <v>1102</v>
      </c>
      <c r="BE124" s="279" t="s">
        <v>2437</v>
      </c>
      <c r="BF124" s="273" t="s">
        <v>1016</v>
      </c>
      <c r="BG124" s="273" t="s">
        <v>1102</v>
      </c>
      <c r="BH124" s="273" t="s">
        <v>2442</v>
      </c>
    </row>
    <row r="125" spans="1:66" hidden="1">
      <c r="A125" s="183">
        <f t="shared" si="171"/>
        <v>0</v>
      </c>
      <c r="B125" s="183">
        <f t="shared" si="174"/>
        <v>0</v>
      </c>
      <c r="C125" s="183">
        <f t="shared" si="172"/>
        <v>0</v>
      </c>
      <c r="E125" s="287" t="e">
        <f t="shared" ref="E125:L125" si="179">+MAX(E124,E126)</f>
        <v>#N/A</v>
      </c>
      <c r="F125" s="287" t="e">
        <f t="shared" si="179"/>
        <v>#N/A</v>
      </c>
      <c r="G125" s="287" t="e">
        <f t="shared" si="179"/>
        <v>#N/A</v>
      </c>
      <c r="H125" s="287" t="e">
        <f t="shared" si="179"/>
        <v>#N/A</v>
      </c>
      <c r="I125" s="287" t="e">
        <f t="shared" si="179"/>
        <v>#N/A</v>
      </c>
      <c r="J125" s="287" t="e">
        <f t="shared" si="179"/>
        <v>#N/A</v>
      </c>
      <c r="K125" s="287" t="e">
        <f t="shared" si="179"/>
        <v>#N/A</v>
      </c>
      <c r="L125" s="287" t="e">
        <f t="shared" si="179"/>
        <v>#N/A</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2439</v>
      </c>
      <c r="BE125" s="279" t="s">
        <v>2438</v>
      </c>
      <c r="BF125" s="273" t="s">
        <v>2440</v>
      </c>
      <c r="BG125" s="273" t="s">
        <v>1016</v>
      </c>
      <c r="BH125" s="273" t="s">
        <v>2443</v>
      </c>
      <c r="BI125" s="6" t="e">
        <f t="shared" ref="BI125:BI138" si="180">+MATCH(BE$10:BE$558,AZ$10:AZ$551,0)</f>
        <v>#N/A</v>
      </c>
    </row>
    <row r="126" spans="1:66" hidden="1">
      <c r="A126" s="183">
        <f t="shared" si="171"/>
        <v>0</v>
      </c>
      <c r="B126" s="183">
        <f t="shared" si="174"/>
        <v>0</v>
      </c>
      <c r="C126" s="183">
        <f t="shared" si="172"/>
        <v>0</v>
      </c>
      <c r="E126" s="286" t="e">
        <f t="shared" ref="E126:L126" si="181">+MAX(P126,Y126,AI126)</f>
        <v>#N/A</v>
      </c>
      <c r="F126" s="286" t="e">
        <f t="shared" si="181"/>
        <v>#N/A</v>
      </c>
      <c r="G126" s="286" t="e">
        <f t="shared" si="181"/>
        <v>#N/A</v>
      </c>
      <c r="H126" s="286" t="e">
        <f t="shared" si="181"/>
        <v>#N/A</v>
      </c>
      <c r="I126" s="286" t="e">
        <f t="shared" si="181"/>
        <v>#N/A</v>
      </c>
      <c r="J126" s="286" t="e">
        <f t="shared" si="181"/>
        <v>#N/A</v>
      </c>
      <c r="K126" s="286" t="e">
        <f t="shared" si="181"/>
        <v>#N/A</v>
      </c>
      <c r="L126" s="286" t="e">
        <f t="shared" si="181"/>
        <v>#N/A</v>
      </c>
      <c r="N126" s="91" t="str">
        <f>CONCATENATE(AU17,$B$11)</f>
        <v>1/16/2012 - 12/3/2012</v>
      </c>
      <c r="P126" s="192" t="e">
        <f>VLOOKUP($N126,'12-1-11'!$A$4:$L$257,E$118+4,FALSE)</f>
        <v>#N/A</v>
      </c>
      <c r="Q126" s="192" t="e">
        <f>VLOOKUP($N126,'12-1-11'!$A$4:$L$257,F$118+4,FALSE)</f>
        <v>#N/A</v>
      </c>
      <c r="R126" s="192" t="e">
        <f>VLOOKUP($N126,'12-1-11'!$A$4:$L$257,G$118+4,FALSE)</f>
        <v>#N/A</v>
      </c>
      <c r="S126" s="192" t="e">
        <f>VLOOKUP($N126,'12-1-11'!$A$4:$L$257,H$118+4,FALSE)</f>
        <v>#N/A</v>
      </c>
      <c r="T126" s="192" t="e">
        <f>VLOOKUP($N126,'12-1-11'!$A$4:$L$257,I$118+4,FALSE)</f>
        <v>#N/A</v>
      </c>
      <c r="U126" s="192" t="e">
        <f>VLOOKUP($N126,'12-1-11'!$A$4:$L$257,J$118+4,FALSE)</f>
        <v>#N/A</v>
      </c>
      <c r="V126" s="192" t="e">
        <f>VLOOKUP($N126,'12-1-11'!$A$4:$L$257,K$118+4,FALSE)</f>
        <v>#N/A</v>
      </c>
      <c r="W126" s="192" t="e">
        <f>VLOOKUP($N126,'12-1-11'!$A$4:$L$257,L$118+4,FALSE)</f>
        <v>#N/A</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e">
        <f>IF(AND((IF(ISNA(VLOOKUP($B$13,$AZ$10:$AZ$556,1,FALSE)),0,VLOOKUP($B$13,$AZ$10:$AZ$556,1,FALSE)))=0,AL210&gt;S210,OR($B$16=$AS$11,$B$16=$AS$15)),"Yes","No")</f>
        <v>#N/A</v>
      </c>
      <c r="AI126" s="192" t="e">
        <f>IF($AH126="No",0,18350)</f>
        <v>#N/A</v>
      </c>
      <c r="AJ126" s="192" t="e">
        <f>IF($AH126="No",0,20950)</f>
        <v>#N/A</v>
      </c>
      <c r="AK126" s="192" t="e">
        <f>IF($AH126="No",0,23600)</f>
        <v>#N/A</v>
      </c>
      <c r="AL126" s="192" t="e">
        <f>IF($AH126="No",0,26200)</f>
        <v>#N/A</v>
      </c>
      <c r="AM126" s="192" t="e">
        <f>IF($AH126="No",0,28300)</f>
        <v>#N/A</v>
      </c>
      <c r="AN126" s="192" t="e">
        <f>IF($AH126="No",0,30400)</f>
        <v>#N/A</v>
      </c>
      <c r="AO126" s="192" t="e">
        <f>IF($AH126="No",0,32500)</f>
        <v>#N/A</v>
      </c>
      <c r="AP126" s="192" t="e">
        <f>IF($AH126="No",0,34600)</f>
        <v>#N/A</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2440</v>
      </c>
      <c r="BH126" s="273" t="s">
        <v>1105</v>
      </c>
      <c r="BI126" s="6">
        <f t="shared" si="180"/>
        <v>53</v>
      </c>
    </row>
    <row r="127" spans="1:66" hidden="1">
      <c r="A127" s="183">
        <f t="shared" si="171"/>
        <v>0</v>
      </c>
      <c r="B127" s="183">
        <f t="shared" si="174"/>
        <v>0</v>
      </c>
      <c r="C127" s="183">
        <f t="shared" si="172"/>
        <v>0</v>
      </c>
      <c r="E127" s="287" t="e">
        <f t="shared" ref="E127:L127" si="182">+MAX(E126,E128)</f>
        <v>#N/A</v>
      </c>
      <c r="F127" s="287" t="e">
        <f t="shared" si="182"/>
        <v>#N/A</v>
      </c>
      <c r="G127" s="287" t="e">
        <f t="shared" si="182"/>
        <v>#N/A</v>
      </c>
      <c r="H127" s="287" t="e">
        <f t="shared" si="182"/>
        <v>#N/A</v>
      </c>
      <c r="I127" s="287" t="e">
        <f t="shared" si="182"/>
        <v>#N/A</v>
      </c>
      <c r="J127" s="287" t="e">
        <f t="shared" si="182"/>
        <v>#N/A</v>
      </c>
      <c r="K127" s="287" t="e">
        <f t="shared" si="182"/>
        <v>#N/A</v>
      </c>
      <c r="L127" s="287" t="e">
        <f t="shared" si="182"/>
        <v>#N/A</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2440</v>
      </c>
      <c r="BE127" s="279" t="s">
        <v>2439</v>
      </c>
      <c r="BF127" s="273" t="s">
        <v>1104</v>
      </c>
      <c r="BG127" s="273" t="s">
        <v>1103</v>
      </c>
      <c r="BH127" s="273" t="s">
        <v>2445</v>
      </c>
      <c r="BI127" s="6" t="e">
        <f t="shared" si="180"/>
        <v>#N/A</v>
      </c>
    </row>
    <row r="128" spans="1:66" hidden="1">
      <c r="A128" s="183">
        <f t="shared" si="171"/>
        <v>0</v>
      </c>
      <c r="B128" s="183">
        <f t="shared" si="174"/>
        <v>0</v>
      </c>
      <c r="C128" s="183">
        <f t="shared" si="172"/>
        <v>0</v>
      </c>
      <c r="E128" s="286" t="e">
        <f t="shared" ref="E128:L128" si="183">+MAX(P128,Y128,AI128)</f>
        <v>#N/A</v>
      </c>
      <c r="F128" s="286" t="e">
        <f t="shared" si="183"/>
        <v>#N/A</v>
      </c>
      <c r="G128" s="286" t="e">
        <f t="shared" si="183"/>
        <v>#N/A</v>
      </c>
      <c r="H128" s="286" t="e">
        <f t="shared" si="183"/>
        <v>#N/A</v>
      </c>
      <c r="I128" s="286" t="e">
        <f t="shared" si="183"/>
        <v>#N/A</v>
      </c>
      <c r="J128" s="286" t="e">
        <f t="shared" si="183"/>
        <v>#N/A</v>
      </c>
      <c r="K128" s="286" t="e">
        <f t="shared" si="183"/>
        <v>#N/A</v>
      </c>
      <c r="L128" s="286" t="e">
        <f t="shared" si="183"/>
        <v>#N/A</v>
      </c>
      <c r="N128" s="91" t="str">
        <f>CONCATENATE(AU19,$B$11)</f>
        <v>1/18/2013 - 12/17/2013</v>
      </c>
      <c r="P128" s="192" t="e">
        <f>VLOOKUP($N128,'2013 placeholder'!$A$4:$L$257,E$118+4,FALSE)</f>
        <v>#N/A</v>
      </c>
      <c r="Q128" s="192" t="e">
        <f>VLOOKUP($N128,'2013 placeholder'!$A$4:$L$257,F$118+4,FALSE)</f>
        <v>#N/A</v>
      </c>
      <c r="R128" s="192" t="e">
        <f>VLOOKUP($N128,'2013 placeholder'!$A$4:$L$257,G$118+4,FALSE)</f>
        <v>#N/A</v>
      </c>
      <c r="S128" s="192" t="e">
        <f>VLOOKUP($N128,'2013 placeholder'!$A$4:$L$257,H$118+4,FALSE)</f>
        <v>#N/A</v>
      </c>
      <c r="T128" s="192" t="e">
        <f>VLOOKUP($N128,'2013 placeholder'!$A$4:$L$257,I$118+4,FALSE)</f>
        <v>#N/A</v>
      </c>
      <c r="U128" s="192" t="e">
        <f>VLOOKUP($N128,'2013 placeholder'!$A$4:$L$257,J$118+4,FALSE)</f>
        <v>#N/A</v>
      </c>
      <c r="V128" s="192" t="e">
        <f>VLOOKUP($N128,'2013 placeholder'!$A$4:$L$257,K$118+4,FALSE)</f>
        <v>#N/A</v>
      </c>
      <c r="W128" s="192" t="e">
        <f>VLOOKUP($N128,'2013 placeholder'!$A$4:$L$257,L$118+4,FALSE)</f>
        <v>#N/A</v>
      </c>
      <c r="Y128" s="192">
        <f>IF($B$18=$AU$10,VLOOKUP($N128,'2013 placeholder'!$A$4:$AK$257,E$118+21,FALSE),0)</f>
        <v>0</v>
      </c>
      <c r="Z128" s="192">
        <f>IF($B$18=$AU$10,VLOOKUP($N128,'2013 placeholder'!$A$4:$AK$257,F$118+21,FALSE),0)</f>
        <v>0</v>
      </c>
      <c r="AA128" s="192">
        <f>IF($B$18=$AU$10,VLOOKUP($N128,'2013 placeholder'!$A$4:$AK$257,G$118+21,FALSE),0)</f>
        <v>0</v>
      </c>
      <c r="AB128" s="192">
        <f>IF($B$18=$AU$10,VLOOKUP($N128,'2013 placeholder'!$A$4:$AK$257,H$118+21,FALSE),0)</f>
        <v>0</v>
      </c>
      <c r="AC128" s="192">
        <f>IF($B$18=$AU$10,VLOOKUP($N128,'2013 placeholder'!$A$4:$AK$257,I$118+21,FALSE),0)</f>
        <v>0</v>
      </c>
      <c r="AD128" s="192">
        <f>IF($B$18=$AU$10,VLOOKUP($N128,'2013 placeholder'!$A$4:$AK$257,J$118+21,FALSE),0)</f>
        <v>0</v>
      </c>
      <c r="AE128" s="192">
        <f>IF($B$18=$AU$10,VLOOKUP($N128,'2013 placeholder'!$A$4:$AK$257,K$118+21,FALSE),0)</f>
        <v>0</v>
      </c>
      <c r="AF128" s="192">
        <f>IF($B$18=$AU$10,VLOOKUP($N128,'2013 placeholder'!$A$4:$AK$257,L$118+21,FALSE),0)</f>
        <v>0</v>
      </c>
      <c r="AH128" s="164" t="e">
        <f>IF(AND((IF(ISNA(VLOOKUP($B$13,$AZ$10:$AZ$556,1,FALSE)),0,VLOOKUP($B$13,$AZ$10:$AZ$556,1,FALSE)))=0,AL212&gt;S212,OR($B$16=$AS$11,$B$16=$AS$15)),"Yes","No")</f>
        <v>#N/A</v>
      </c>
      <c r="AI128" s="192" t="e">
        <f>IF($AH128="No",0,18350)</f>
        <v>#N/A</v>
      </c>
      <c r="AJ128" s="192" t="e">
        <f>IF($AH128="No",0,20950)</f>
        <v>#N/A</v>
      </c>
      <c r="AK128" s="192" t="e">
        <f>IF($AH128="No",0,23600)</f>
        <v>#N/A</v>
      </c>
      <c r="AL128" s="192" t="e">
        <f>IF($AH128="No",0,26200)</f>
        <v>#N/A</v>
      </c>
      <c r="AM128" s="192" t="e">
        <f>IF($AH128="No",0,28300)</f>
        <v>#N/A</v>
      </c>
      <c r="AN128" s="192" t="e">
        <f>IF($AH128="No",0,30400)</f>
        <v>#N/A</v>
      </c>
      <c r="AO128" s="192" t="e">
        <f>IF($AH128="No",0,32500)</f>
        <v>#N/A</v>
      </c>
      <c r="AP128" s="192" t="e">
        <f>IF($AH128="No",0,34600)</f>
        <v>#N/A</v>
      </c>
      <c r="AQ128" s="117"/>
      <c r="AT128" s="9" t="s">
        <v>177</v>
      </c>
      <c r="AW128" s="280"/>
      <c r="AX128" s="280"/>
      <c r="AY128" s="275" t="s">
        <v>1175</v>
      </c>
      <c r="AZ128" s="212" t="s">
        <v>1449</v>
      </c>
      <c r="BA128" s="273" t="s">
        <v>1450</v>
      </c>
      <c r="BB128" s="273" t="s">
        <v>1192</v>
      </c>
      <c r="BC128" s="273" t="s">
        <v>1192</v>
      </c>
      <c r="BD128" s="279" t="s">
        <v>1103</v>
      </c>
      <c r="BE128" s="279" t="s">
        <v>1016</v>
      </c>
      <c r="BF128" s="273" t="s">
        <v>2441</v>
      </c>
      <c r="BG128" s="273" t="s">
        <v>1104</v>
      </c>
      <c r="BH128" s="273" t="s">
        <v>3120</v>
      </c>
      <c r="BI128" s="6">
        <f t="shared" si="180"/>
        <v>54</v>
      </c>
    </row>
    <row r="129" spans="1:61" hidden="1">
      <c r="A129" s="183">
        <f t="shared" si="171"/>
        <v>0</v>
      </c>
      <c r="B129" s="183">
        <f t="shared" si="174"/>
        <v>0</v>
      </c>
      <c r="C129" s="183">
        <f t="shared" si="172"/>
        <v>0</v>
      </c>
      <c r="E129" s="287" t="e">
        <f t="shared" ref="E129:L129" si="184">+MAX(E128,E130)</f>
        <v>#N/A</v>
      </c>
      <c r="F129" s="287" t="e">
        <f t="shared" si="184"/>
        <v>#N/A</v>
      </c>
      <c r="G129" s="287" t="e">
        <f t="shared" si="184"/>
        <v>#N/A</v>
      </c>
      <c r="H129" s="287" t="e">
        <f t="shared" si="184"/>
        <v>#N/A</v>
      </c>
      <c r="I129" s="287" t="e">
        <f t="shared" si="184"/>
        <v>#N/A</v>
      </c>
      <c r="J129" s="287" t="e">
        <f t="shared" si="184"/>
        <v>#N/A</v>
      </c>
      <c r="K129" s="287" t="e">
        <f t="shared" si="184"/>
        <v>#N/A</v>
      </c>
      <c r="L129" s="287" t="e">
        <f t="shared" si="184"/>
        <v>#N/A</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2440</v>
      </c>
      <c r="BF129" s="273" t="s">
        <v>2442</v>
      </c>
      <c r="BG129" s="273" t="s">
        <v>2441</v>
      </c>
      <c r="BH129" s="273" t="s">
        <v>1440</v>
      </c>
      <c r="BI129" s="6" t="e">
        <f t="shared" si="180"/>
        <v>#N/A</v>
      </c>
    </row>
    <row r="130" spans="1:61" hidden="1">
      <c r="A130" s="183">
        <f t="shared" si="171"/>
        <v>0</v>
      </c>
      <c r="B130" s="183">
        <f t="shared" si="174"/>
        <v>0</v>
      </c>
      <c r="C130" s="183">
        <f t="shared" si="172"/>
        <v>0</v>
      </c>
      <c r="E130" s="286" t="e">
        <f t="shared" ref="E130:L130" si="185">+MAX(P130,Y130,AI130)</f>
        <v>#N/A</v>
      </c>
      <c r="F130" s="286" t="e">
        <f t="shared" si="185"/>
        <v>#N/A</v>
      </c>
      <c r="G130" s="286" t="e">
        <f t="shared" si="185"/>
        <v>#N/A</v>
      </c>
      <c r="H130" s="286" t="e">
        <f t="shared" si="185"/>
        <v>#N/A</v>
      </c>
      <c r="I130" s="286" t="e">
        <f t="shared" si="185"/>
        <v>#N/A</v>
      </c>
      <c r="J130" s="286" t="e">
        <f t="shared" si="185"/>
        <v>#N/A</v>
      </c>
      <c r="K130" s="286" t="e">
        <f t="shared" si="185"/>
        <v>#N/A</v>
      </c>
      <c r="L130" s="286" t="e">
        <f t="shared" si="185"/>
        <v>#N/A</v>
      </c>
      <c r="N130" s="95" t="str">
        <f>CONCATENATE(AU21,$B$11)</f>
        <v>2/1/2014 - 3/5/2015</v>
      </c>
      <c r="P130" s="192" t="e">
        <f>VLOOKUP($N130,'2014 placeholder'!$A$4:$L$257,E$118+4,FALSE)</f>
        <v>#N/A</v>
      </c>
      <c r="Q130" s="192" t="e">
        <f>VLOOKUP($N130,'2014 placeholder'!$A$4:$L$257,F$118+4,FALSE)</f>
        <v>#N/A</v>
      </c>
      <c r="R130" s="192" t="e">
        <f>VLOOKUP($N130,'2014 placeholder'!$A$4:$L$257,G$118+4,FALSE)</f>
        <v>#N/A</v>
      </c>
      <c r="S130" s="192" t="e">
        <f>VLOOKUP($N130,'2014 placeholder'!$A$4:$L$257,H$118+4,FALSE)</f>
        <v>#N/A</v>
      </c>
      <c r="T130" s="192" t="e">
        <f>VLOOKUP($N130,'2014 placeholder'!$A$4:$L$257,I$118+4,FALSE)</f>
        <v>#N/A</v>
      </c>
      <c r="U130" s="192" t="e">
        <f>VLOOKUP($N130,'2014 placeholder'!$A$4:$L$257,J$118+4,FALSE)</f>
        <v>#N/A</v>
      </c>
      <c r="V130" s="192" t="e">
        <f>VLOOKUP($N130,'2014 placeholder'!$A$4:$L$257,K$118+4,FALSE)</f>
        <v>#N/A</v>
      </c>
      <c r="W130" s="192" t="e">
        <f>VLOOKUP($N130,'2014 placeholder'!$A$4:$L$257,L$118+4,FALSE)</f>
        <v>#N/A</v>
      </c>
      <c r="Y130" s="192">
        <f>IF($B$18=$AU$10,VLOOKUP($N130,'2014 placeholder'!$A$4:$AK$257,E$118+21,FALSE),0)</f>
        <v>0</v>
      </c>
      <c r="Z130" s="192">
        <f>IF($B$18=$AU$10,VLOOKUP($N130,'2014 placeholder'!$A$4:$AK$257,F$118+21,FALSE),0)</f>
        <v>0</v>
      </c>
      <c r="AA130" s="192">
        <f>IF($B$18=$AU$10,VLOOKUP($N130,'2014 placeholder'!$A$4:$AK$257,G$118+21,FALSE),0)</f>
        <v>0</v>
      </c>
      <c r="AB130" s="192">
        <f>IF($B$18=$AU$10,VLOOKUP($N130,'2014 placeholder'!$A$4:$AK$257,H$118+21,FALSE),0)</f>
        <v>0</v>
      </c>
      <c r="AC130" s="192">
        <f>IF($B$18=$AU$10,VLOOKUP($N130,'2014 placeholder'!$A$4:$AK$257,I$118+21,FALSE),0)</f>
        <v>0</v>
      </c>
      <c r="AD130" s="192">
        <f>IF($B$18=$AU$10,VLOOKUP($N130,'2014 placeholder'!$A$4:$AK$257,J$118+21,FALSE),0)</f>
        <v>0</v>
      </c>
      <c r="AE130" s="192">
        <f>IF($B$18=$AU$10,VLOOKUP($N130,'2014 placeholder'!$A$4:$AK$257,K$118+21,FALSE),0)</f>
        <v>0</v>
      </c>
      <c r="AF130" s="192">
        <f>IF($B$18=$AU$10,VLOOKUP($N130,'2014 placeholder'!$A$4:$AK$257,L$118+21,FALSE),0)</f>
        <v>0</v>
      </c>
      <c r="AH130" s="164" t="e">
        <f>IF(AND((IF(ISNA(VLOOKUP($B$13,$BA$10:$BA$556,1,FALSE)),0,VLOOKUP($B$13,$BA$10:$BA$556,1,FALSE)))=0,AL214&gt;S214,OR($B$16=$AS$11,$B$16=$AS$15)),"Yes","No")</f>
        <v>#N/A</v>
      </c>
      <c r="AI130" s="192" t="e">
        <f>IF($AH130="No",0,18400)</f>
        <v>#N/A</v>
      </c>
      <c r="AJ130" s="192" t="e">
        <f>IF($AH130="No",0,21000)</f>
        <v>#N/A</v>
      </c>
      <c r="AK130" s="192" t="e">
        <f>IF($AH130="No",0,23650)</f>
        <v>#N/A</v>
      </c>
      <c r="AL130" s="192" t="e">
        <f>IF($AH130="No",0,26250)</f>
        <v>#N/A</v>
      </c>
      <c r="AM130" s="192" t="e">
        <f>IF($AH130="No",0,28350)</f>
        <v>#N/A</v>
      </c>
      <c r="AN130" s="192" t="e">
        <f>IF($AH130="No",0,30450)</f>
        <v>#N/A</v>
      </c>
      <c r="AO130" s="192" t="e">
        <f>IF($AH130="No",0,32550)</f>
        <v>#N/A</v>
      </c>
      <c r="AP130" s="192" t="e">
        <f>IF($AH130="No",0,34650)</f>
        <v>#N/A</v>
      </c>
      <c r="AQ130" s="117"/>
      <c r="AT130" s="9" t="s">
        <v>179</v>
      </c>
      <c r="AW130" s="280"/>
      <c r="AX130" s="280"/>
      <c r="AY130" s="275" t="s">
        <v>1177</v>
      </c>
      <c r="AZ130" s="212" t="s">
        <v>1138</v>
      </c>
      <c r="BA130" s="273" t="s">
        <v>1146</v>
      </c>
      <c r="BB130" s="273" t="s">
        <v>1196</v>
      </c>
      <c r="BC130" s="273" t="s">
        <v>1196</v>
      </c>
      <c r="BD130" s="279" t="s">
        <v>2441</v>
      </c>
      <c r="BE130" s="279" t="s">
        <v>1103</v>
      </c>
      <c r="BF130" s="273" t="s">
        <v>2443</v>
      </c>
      <c r="BG130" s="273" t="s">
        <v>2442</v>
      </c>
      <c r="BH130" s="273" t="s">
        <v>3006</v>
      </c>
      <c r="BI130" s="6">
        <f t="shared" si="180"/>
        <v>55</v>
      </c>
    </row>
    <row r="131" spans="1:61" hidden="1">
      <c r="A131" s="183">
        <f t="shared" si="171"/>
        <v>0</v>
      </c>
      <c r="B131" s="183">
        <f t="shared" si="174"/>
        <v>0</v>
      </c>
      <c r="C131" s="183">
        <f t="shared" si="172"/>
        <v>0</v>
      </c>
      <c r="E131" s="287" t="e">
        <f>+MAX(E130,E132)</f>
        <v>#N/A</v>
      </c>
      <c r="F131" s="287" t="e">
        <f t="shared" ref="F131:L131" si="186">+MAX(F130,F132)</f>
        <v>#N/A</v>
      </c>
      <c r="G131" s="287" t="e">
        <f t="shared" si="186"/>
        <v>#N/A</v>
      </c>
      <c r="H131" s="287" t="e">
        <f t="shared" si="186"/>
        <v>#N/A</v>
      </c>
      <c r="I131" s="287" t="e">
        <f t="shared" si="186"/>
        <v>#N/A</v>
      </c>
      <c r="J131" s="287" t="e">
        <f t="shared" si="186"/>
        <v>#N/A</v>
      </c>
      <c r="K131" s="287" t="e">
        <f t="shared" si="186"/>
        <v>#N/A</v>
      </c>
      <c r="L131" s="287" t="e">
        <f t="shared" si="186"/>
        <v>#N/A</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2442</v>
      </c>
      <c r="BE131" s="279" t="s">
        <v>1104</v>
      </c>
      <c r="BF131" s="273" t="s">
        <v>1105</v>
      </c>
      <c r="BG131" s="273" t="s">
        <v>2443</v>
      </c>
      <c r="BH131" s="273" t="s">
        <v>1106</v>
      </c>
      <c r="BI131" s="6">
        <f t="shared" si="180"/>
        <v>56</v>
      </c>
    </row>
    <row r="132" spans="1:61" hidden="1">
      <c r="A132" s="183">
        <f t="shared" si="171"/>
        <v>0</v>
      </c>
      <c r="B132" s="183">
        <f t="shared" si="174"/>
        <v>0</v>
      </c>
      <c r="C132" s="183">
        <f t="shared" si="172"/>
        <v>0</v>
      </c>
      <c r="E132" s="288" t="e">
        <f t="shared" ref="E132:L132" si="187">+MAX(P132,Y132,AI132)</f>
        <v>#N/A</v>
      </c>
      <c r="F132" s="288" t="e">
        <f t="shared" si="187"/>
        <v>#N/A</v>
      </c>
      <c r="G132" s="288" t="e">
        <f t="shared" si="187"/>
        <v>#N/A</v>
      </c>
      <c r="H132" s="288" t="e">
        <f t="shared" si="187"/>
        <v>#N/A</v>
      </c>
      <c r="I132" s="288" t="e">
        <f t="shared" si="187"/>
        <v>#N/A</v>
      </c>
      <c r="J132" s="288" t="e">
        <f t="shared" si="187"/>
        <v>#N/A</v>
      </c>
      <c r="K132" s="288" t="e">
        <f t="shared" si="187"/>
        <v>#N/A</v>
      </c>
      <c r="L132" s="288" t="e">
        <f t="shared" si="187"/>
        <v>#N/A</v>
      </c>
      <c r="N132" s="95" t="str">
        <f>CONCATENATE(AU23,$B$11)</f>
        <v>4/21/2015 - 3/27/2016</v>
      </c>
      <c r="P132" s="192" t="e">
        <f>VLOOKUP($N132,'2015 MTSP Limits'!$A$4:$L$257,E$118+4,FALSE)</f>
        <v>#N/A</v>
      </c>
      <c r="Q132" s="192" t="e">
        <f>VLOOKUP($N132,'2015 MTSP Limits'!$A$4:$L$257,F$118+4,FALSE)</f>
        <v>#N/A</v>
      </c>
      <c r="R132" s="192" t="e">
        <f>VLOOKUP($N132,'2015 MTSP Limits'!$A$4:$L$257,G$118+4,FALSE)</f>
        <v>#N/A</v>
      </c>
      <c r="S132" s="192" t="e">
        <f>VLOOKUP($N132,'2015 MTSP Limits'!$A$4:$L$257,H$118+4,FALSE)</f>
        <v>#N/A</v>
      </c>
      <c r="T132" s="192" t="e">
        <f>VLOOKUP($N132,'2015 MTSP Limits'!$A$4:$L$257,I$118+4,FALSE)</f>
        <v>#N/A</v>
      </c>
      <c r="U132" s="192" t="e">
        <f>VLOOKUP($N132,'2015 MTSP Limits'!$A$4:$L$257,J$118+4,FALSE)</f>
        <v>#N/A</v>
      </c>
      <c r="V132" s="192" t="e">
        <f>VLOOKUP($N132,'2015 MTSP Limits'!$A$4:$L$257,K$118+4,FALSE)</f>
        <v>#N/A</v>
      </c>
      <c r="W132" s="192" t="e">
        <f>VLOOKUP($N132,'2015 MTSP Limits'!$A$4:$L$257,L$118+4,FALSE)</f>
        <v>#N/A</v>
      </c>
      <c r="Y132" s="192">
        <f>IF($B$18=$AU$10,VLOOKUP($N132,'2015 MTSP Limits'!$A$4:$AK$257,E$118+21,FALSE),0)</f>
        <v>0</v>
      </c>
      <c r="Z132" s="192">
        <f>IF($B$18=$AU$10,VLOOKUP($N132,'2015 MTSP Limits'!$A$4:$AK$257,F$118+21,FALSE),0)</f>
        <v>0</v>
      </c>
      <c r="AA132" s="192">
        <f>IF($B$18=$AU$10,VLOOKUP($N132,'2015 MTSP Limits'!$A$4:$AK$257,G$118+21,FALSE),0)</f>
        <v>0</v>
      </c>
      <c r="AB132" s="192">
        <f>IF($B$18=$AU$10,VLOOKUP($N132,'2015 MTSP Limits'!$A$4:$AK$257,H$118+21,FALSE),0)</f>
        <v>0</v>
      </c>
      <c r="AC132" s="192">
        <f>IF($B$18=$AU$10,VLOOKUP($N132,'2015 MTSP Limits'!$A$4:$AK$257,I$118+21,FALSE),0)</f>
        <v>0</v>
      </c>
      <c r="AD132" s="192">
        <f>IF($B$18=$AU$10,VLOOKUP($N132,'2015 MTSP Limits'!$A$4:$AK$257,J$118+21,FALSE),0)</f>
        <v>0</v>
      </c>
      <c r="AE132" s="192">
        <f>IF($B$18=$AU$10,VLOOKUP($N132,'2015 MTSP Limits'!$A$4:$AK$257,K$118+21,FALSE),0)</f>
        <v>0</v>
      </c>
      <c r="AF132" s="192">
        <f>IF($B$18=$AU$10,VLOOKUP($N132,'2015 MTSP Limits'!$A$4:$AK$257,L$118+21,FALSE),0)</f>
        <v>0</v>
      </c>
      <c r="AH132" s="164" t="e">
        <f>IF(AND((IF(ISNA(VLOOKUP($B$13,$BB$10:$BB$556,1,FALSE)),0,VLOOKUP($B$13,$BB$10:$BB$556,1,FALSE)))=0,AL216&gt;S216,OR($B$16=$AS$11,$B$16=$AS$15)),"Yes","No")</f>
        <v>#N/A</v>
      </c>
      <c r="AI132" s="192" t="e">
        <f>IF($AH132="No",0,18950)</f>
        <v>#N/A</v>
      </c>
      <c r="AJ132" s="192" t="e">
        <f>IF($AH132="No",0,21650)</f>
        <v>#N/A</v>
      </c>
      <c r="AK132" s="192" t="e">
        <f>IF($AH132="No",0,24350)</f>
        <v>#N/A</v>
      </c>
      <c r="AL132" s="192" t="e">
        <f>IF($AH132="No",0,27050)</f>
        <v>#N/A</v>
      </c>
      <c r="AM132" s="192" t="e">
        <f>IF($AH132="No",0,29200)</f>
        <v>#N/A</v>
      </c>
      <c r="AN132" s="192" t="e">
        <f>IF($AH132="No",0,31400)</f>
        <v>#N/A</v>
      </c>
      <c r="AO132" s="192" t="e">
        <f>IF($AH132="No",0,33550)</f>
        <v>#N/A</v>
      </c>
      <c r="AP132" s="192" t="e">
        <f>IF($AH132="No",0,35700)</f>
        <v>#N/A</v>
      </c>
      <c r="AQ132" s="117"/>
      <c r="AT132" s="9" t="s">
        <v>31</v>
      </c>
      <c r="AW132" s="280"/>
      <c r="AX132" s="280"/>
      <c r="AY132" s="275" t="s">
        <v>1179</v>
      </c>
      <c r="AZ132" s="212" t="s">
        <v>1516</v>
      </c>
      <c r="BA132" s="273" t="s">
        <v>1148</v>
      </c>
      <c r="BB132" s="273" t="s">
        <v>1199</v>
      </c>
      <c r="BC132" s="273" t="s">
        <v>1199</v>
      </c>
      <c r="BD132" s="279" t="s">
        <v>2443</v>
      </c>
      <c r="BE132" s="279" t="s">
        <v>2441</v>
      </c>
      <c r="BF132" s="273" t="s">
        <v>2444</v>
      </c>
      <c r="BG132" s="273" t="s">
        <v>1105</v>
      </c>
      <c r="BH132" s="273" t="s">
        <v>1441</v>
      </c>
      <c r="BI132" s="6" t="e">
        <f t="shared" si="180"/>
        <v>#N/A</v>
      </c>
    </row>
    <row r="133" spans="1:61" hidden="1">
      <c r="A133" s="183">
        <f t="shared" si="171"/>
        <v>0</v>
      </c>
      <c r="B133" s="183">
        <f t="shared" si="174"/>
        <v>0</v>
      </c>
      <c r="C133" s="183">
        <f t="shared" si="172"/>
        <v>0</v>
      </c>
      <c r="E133" s="287" t="e">
        <f>+MAX(E132,E134)</f>
        <v>#N/A</v>
      </c>
      <c r="F133" s="287" t="e">
        <f t="shared" ref="F133:L133" si="188">+MAX(F132,F134)</f>
        <v>#N/A</v>
      </c>
      <c r="G133" s="287" t="e">
        <f t="shared" si="188"/>
        <v>#N/A</v>
      </c>
      <c r="H133" s="287" t="e">
        <f t="shared" si="188"/>
        <v>#N/A</v>
      </c>
      <c r="I133" s="287" t="e">
        <f t="shared" si="188"/>
        <v>#N/A</v>
      </c>
      <c r="J133" s="287" t="e">
        <f t="shared" si="188"/>
        <v>#N/A</v>
      </c>
      <c r="K133" s="287" t="e">
        <f t="shared" si="188"/>
        <v>#N/A</v>
      </c>
      <c r="L133" s="287" t="e">
        <f t="shared" si="188"/>
        <v>#N/A</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2442</v>
      </c>
      <c r="BF133" s="273" t="s">
        <v>2445</v>
      </c>
      <c r="BG133" s="273" t="s">
        <v>2445</v>
      </c>
      <c r="BH133" s="273" t="s">
        <v>35</v>
      </c>
      <c r="BI133" s="6" t="e">
        <f t="shared" si="180"/>
        <v>#N/A</v>
      </c>
    </row>
    <row r="134" spans="1:61" hidden="1">
      <c r="A134" s="183">
        <f t="shared" si="171"/>
        <v>0</v>
      </c>
      <c r="B134" s="183">
        <f t="shared" si="174"/>
        <v>0</v>
      </c>
      <c r="C134" s="183">
        <f t="shared" si="172"/>
        <v>0</v>
      </c>
      <c r="E134" s="288" t="e">
        <f t="shared" ref="E134:L134" si="189">+MAX(P134,Y134,AI134)</f>
        <v>#N/A</v>
      </c>
      <c r="F134" s="288" t="e">
        <f t="shared" si="189"/>
        <v>#N/A</v>
      </c>
      <c r="G134" s="288" t="e">
        <f t="shared" si="189"/>
        <v>#N/A</v>
      </c>
      <c r="H134" s="288" t="e">
        <f t="shared" si="189"/>
        <v>#N/A</v>
      </c>
      <c r="I134" s="288" t="e">
        <f t="shared" si="189"/>
        <v>#N/A</v>
      </c>
      <c r="J134" s="288" t="e">
        <f t="shared" si="189"/>
        <v>#N/A</v>
      </c>
      <c r="K134" s="288" t="e">
        <f t="shared" si="189"/>
        <v>#N/A</v>
      </c>
      <c r="L134" s="288" t="e">
        <f t="shared" si="189"/>
        <v>#N/A</v>
      </c>
      <c r="N134" s="95" t="str">
        <f>CONCATENATE(AU25,$B$11)</f>
        <v>5/13/2016 - 4/13/2017</v>
      </c>
      <c r="P134" s="192" t="e">
        <f>VLOOKUP($N134,MTSP2016!$A$4:$L$257,E$118+4,FALSE)</f>
        <v>#N/A</v>
      </c>
      <c r="Q134" s="192" t="e">
        <f>VLOOKUP($N134,MTSP2016!$A$4:$L$257,F$118+4,FALSE)</f>
        <v>#N/A</v>
      </c>
      <c r="R134" s="192" t="e">
        <f>VLOOKUP($N134,MTSP2016!$A$4:$L$257,G$118+4,FALSE)</f>
        <v>#N/A</v>
      </c>
      <c r="S134" s="192" t="e">
        <f>VLOOKUP($N134,MTSP2016!$A$4:$L$257,H$118+4,FALSE)</f>
        <v>#N/A</v>
      </c>
      <c r="T134" s="192" t="e">
        <f>VLOOKUP($N134,MTSP2016!$A$4:$L$257,I$118+4,FALSE)</f>
        <v>#N/A</v>
      </c>
      <c r="U134" s="192" t="e">
        <f>VLOOKUP($N134,MTSP2016!$A$4:$L$257,J$118+4,FALSE)</f>
        <v>#N/A</v>
      </c>
      <c r="V134" s="192" t="e">
        <f>VLOOKUP($N134,MTSP2016!$A$4:$L$257,K$118+4,FALSE)</f>
        <v>#N/A</v>
      </c>
      <c r="W134" s="192" t="e">
        <f>VLOOKUP($N134,MTSP2016!$A$4:$L$257,L$118+4,FALSE)</f>
        <v>#N/A</v>
      </c>
      <c r="X134" s="202"/>
      <c r="Y134" s="192">
        <f>IF($B$18=$AU$10,VLOOKUP($N134,MTSP2016!$A$4:$AK$257,E$118+21,FALSE),0)</f>
        <v>0</v>
      </c>
      <c r="Z134" s="192">
        <f>IF($B$18=$AU$10,VLOOKUP($N134,MTSP2016!$A$4:$AK$257,F$118+21,FALSE),0)</f>
        <v>0</v>
      </c>
      <c r="AA134" s="192">
        <f>IF($B$18=$AU$10,VLOOKUP($N134,MTSP2016!$A$4:$AK$257,G$118+21,FALSE),0)</f>
        <v>0</v>
      </c>
      <c r="AB134" s="192">
        <f>IF($B$18=$AU$10,VLOOKUP($N134,MTSP2016!$A$4:$AK$257,H$118+21,FALSE),0)</f>
        <v>0</v>
      </c>
      <c r="AC134" s="192">
        <f>IF($B$18=$AU$10,VLOOKUP($N134,MTSP2016!$A$4:$AK$257,I$118+21,FALSE),0)</f>
        <v>0</v>
      </c>
      <c r="AD134" s="192">
        <f>IF($B$18=$AU$10,VLOOKUP($N134,MTSP2016!$A$4:$AK$257,J$118+21,FALSE),0)</f>
        <v>0</v>
      </c>
      <c r="AE134" s="192">
        <f>IF($B$18=$AU$10,VLOOKUP($N134,MTSP2016!$A$4:$AK$257,K$118+21,FALSE),0)</f>
        <v>0</v>
      </c>
      <c r="AF134" s="192">
        <f>IF($B$18=$AU$10,VLOOKUP($N134,MTSP2016!$A$4:$AK$257,L$118+21,FALSE),0)</f>
        <v>0</v>
      </c>
      <c r="AH134" s="164" t="e">
        <f>IF(AND((IF(ISNA(VLOOKUP($B$13,$BC$10:$BC$556,1,FALSE)),0,VLOOKUP($B$13,$BC$10:$BC$556,1,FALSE)))=0,AL218&gt;S218,OR($B$16=$AS$11,$B$16=$AS$15)),"Yes","No")</f>
        <v>#N/A</v>
      </c>
      <c r="AI134" s="221" t="e">
        <f>IF($AH134="No",0,18650)</f>
        <v>#N/A</v>
      </c>
      <c r="AJ134" s="221" t="e">
        <f>IF($AH134="No",0,21300)</f>
        <v>#N/A</v>
      </c>
      <c r="AK134" s="192" t="e">
        <f>IF($AH134="No",0,24000)</f>
        <v>#N/A</v>
      </c>
      <c r="AL134" s="192" t="e">
        <f>IF($AH134="No",0,26650)</f>
        <v>#N/A</v>
      </c>
      <c r="AM134" s="192" t="e">
        <f>IF($AH134="No",0,28800)</f>
        <v>#N/A</v>
      </c>
      <c r="AN134" s="221" t="e">
        <f>IF($AH134="No",0,30900)</f>
        <v>#N/A</v>
      </c>
      <c r="AO134" s="192" t="e">
        <f>IF($AH134="No",0,33050)</f>
        <v>#N/A</v>
      </c>
      <c r="AP134" s="192" t="e">
        <f>IF($AH134="No",0,35200)</f>
        <v>#N/A</v>
      </c>
      <c r="AQ134" s="222" t="s">
        <v>2304</v>
      </c>
      <c r="AT134" s="211" t="s">
        <v>182</v>
      </c>
      <c r="AW134" s="280"/>
      <c r="AX134" s="280"/>
      <c r="AY134" s="275" t="s">
        <v>1181</v>
      </c>
      <c r="AZ134" s="212" t="s">
        <v>1013</v>
      </c>
      <c r="BA134" s="273" t="s">
        <v>1149</v>
      </c>
      <c r="BB134" s="273" t="s">
        <v>1202</v>
      </c>
      <c r="BC134" s="273" t="s">
        <v>1202</v>
      </c>
      <c r="BD134" s="279" t="s">
        <v>2444</v>
      </c>
      <c r="BE134" s="279" t="s">
        <v>2443</v>
      </c>
      <c r="BF134" s="273" t="s">
        <v>1440</v>
      </c>
      <c r="BG134" s="273" t="s">
        <v>3120</v>
      </c>
      <c r="BH134" s="273" t="s">
        <v>112</v>
      </c>
      <c r="BI134" s="6" t="e">
        <f t="shared" si="180"/>
        <v>#N/A</v>
      </c>
    </row>
    <row r="135" spans="1:61" hidden="1">
      <c r="A135" s="290">
        <f t="shared" si="171"/>
        <v>0</v>
      </c>
      <c r="B135" s="290">
        <f t="shared" si="174"/>
        <v>0</v>
      </c>
      <c r="C135" s="290">
        <f t="shared" si="172"/>
        <v>0</v>
      </c>
      <c r="D135" s="202"/>
      <c r="E135" s="287" t="e">
        <f>+MAX(E134,E136)</f>
        <v>#N/A</v>
      </c>
      <c r="F135" s="287" t="e">
        <f t="shared" ref="F135:L137" si="190">+MAX(F134,F136)</f>
        <v>#N/A</v>
      </c>
      <c r="G135" s="287" t="e">
        <f t="shared" si="190"/>
        <v>#N/A</v>
      </c>
      <c r="H135" s="287" t="e">
        <f t="shared" si="190"/>
        <v>#N/A</v>
      </c>
      <c r="I135" s="287" t="e">
        <f t="shared" si="190"/>
        <v>#N/A</v>
      </c>
      <c r="J135" s="287" t="e">
        <f t="shared" si="190"/>
        <v>#N/A</v>
      </c>
      <c r="K135" s="287" t="e">
        <f t="shared" si="190"/>
        <v>#N/A</v>
      </c>
      <c r="L135" s="287" t="e">
        <f t="shared" si="190"/>
        <v>#N/A</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2445</v>
      </c>
      <c r="BE135" s="279" t="s">
        <v>1105</v>
      </c>
      <c r="BF135" s="273" t="s">
        <v>3006</v>
      </c>
      <c r="BG135" s="273" t="s">
        <v>1440</v>
      </c>
      <c r="BH135" s="273" t="s">
        <v>2448</v>
      </c>
      <c r="BI135" s="6">
        <f t="shared" si="180"/>
        <v>57</v>
      </c>
    </row>
    <row r="136" spans="1:61" hidden="1">
      <c r="A136" s="183">
        <f t="shared" si="171"/>
        <v>0</v>
      </c>
      <c r="B136" s="183">
        <f t="shared" si="174"/>
        <v>0</v>
      </c>
      <c r="C136" s="183">
        <f t="shared" si="172"/>
        <v>0</v>
      </c>
      <c r="D136" s="202"/>
      <c r="E136" s="289" t="e">
        <f t="shared" ref="E136:L136" si="191">+MAX(P136,Y136,AI136)</f>
        <v>#N/A</v>
      </c>
      <c r="F136" s="289" t="e">
        <f t="shared" si="191"/>
        <v>#N/A</v>
      </c>
      <c r="G136" s="289" t="e">
        <f t="shared" si="191"/>
        <v>#N/A</v>
      </c>
      <c r="H136" s="289" t="e">
        <f t="shared" si="191"/>
        <v>#N/A</v>
      </c>
      <c r="I136" s="289" t="e">
        <f t="shared" si="191"/>
        <v>#N/A</v>
      </c>
      <c r="J136" s="289" t="e">
        <f t="shared" si="191"/>
        <v>#N/A</v>
      </c>
      <c r="K136" s="289" t="e">
        <f t="shared" si="191"/>
        <v>#N/A</v>
      </c>
      <c r="L136" s="289" t="e">
        <f t="shared" si="191"/>
        <v>#N/A</v>
      </c>
      <c r="M136" s="202"/>
      <c r="N136" s="213" t="str">
        <f>CONCATENATE(AU27,$B$11)</f>
        <v>5/30/2017 - 3/31/2018</v>
      </c>
      <c r="O136" s="202"/>
      <c r="P136" s="192" t="e">
        <f>VLOOKUP($N136,MTSP2017!A4:L257,E$118+4,FALSE)</f>
        <v>#N/A</v>
      </c>
      <c r="Q136" s="192" t="e">
        <f>VLOOKUP($N136,MTSP2017!A4:L257,F$118+4,FALSE)</f>
        <v>#N/A</v>
      </c>
      <c r="R136" s="192" t="e">
        <f>VLOOKUP($N136,MTSP2017!A4:L257,G$118+4,FALSE)</f>
        <v>#N/A</v>
      </c>
      <c r="S136" s="192" t="e">
        <f>VLOOKUP($N136,MTSP2017!A4:L257,H$118+4,FALSE)</f>
        <v>#N/A</v>
      </c>
      <c r="T136" s="192" t="e">
        <f>VLOOKUP($N136,MTSP2017!A4:L257,I$118+4,FALSE)</f>
        <v>#N/A</v>
      </c>
      <c r="U136" s="192" t="e">
        <f>VLOOKUP($N136,MTSP2017!A4:L257,J$118+4,FALSE)</f>
        <v>#N/A</v>
      </c>
      <c r="V136" s="192" t="e">
        <f>VLOOKUP($N136,MTSP2017!A4:L257,K$118+4,FALSE)</f>
        <v>#N/A</v>
      </c>
      <c r="W136" s="192" t="e">
        <f>VLOOKUP($N136,MTSP2017!A4:L257,L$118+4,FALSE)</f>
        <v>#N/A</v>
      </c>
      <c r="X136" s="202"/>
      <c r="Y136" s="192">
        <f>IF($B$18=$AU$10,VLOOKUP($N$136,MTSP2017!A4:AK257,E$118+21,FALSE),0)</f>
        <v>0</v>
      </c>
      <c r="Z136" s="192">
        <f>IF($B$18=$AU$10,VLOOKUP($N$136,MTSP2017!A4:AK257,F$118+21,FALSE),0)</f>
        <v>0</v>
      </c>
      <c r="AA136" s="192">
        <f>IF($B$18=$AU$10,VLOOKUP($N$136,MTSP2017!A4:AK257,G$118+21,FALSE),0)</f>
        <v>0</v>
      </c>
      <c r="AB136" s="192">
        <f>IF($B$18=$AU$10,VLOOKUP($N$136,MTSP2017!A4:AK257,H$118+21,FALSE),0)</f>
        <v>0</v>
      </c>
      <c r="AC136" s="192">
        <f>IF($B$18=$AU$10,VLOOKUP($N$136,MTSP2017!A4:AK257,I$118+21,FALSE),0)</f>
        <v>0</v>
      </c>
      <c r="AD136" s="192">
        <f>IF($B$18=$AU$10,VLOOKUP($N$136,MTSP2017!A4:AK257,J$118+21,FALSE),0)</f>
        <v>0</v>
      </c>
      <c r="AE136" s="192">
        <f>IF($B$18=$AU$10,VLOOKUP($N$136,MTSP2017!A4:AK257,K$118+21,FALSE),0)</f>
        <v>0</v>
      </c>
      <c r="AF136" s="192">
        <f>IF($B$18=$AU$10,VLOOKUP($N$136,MTSP2017!A4:AK257,L$118+21,FALSE),0)</f>
        <v>0</v>
      </c>
      <c r="AG136" s="202"/>
      <c r="AH136" s="164" t="e">
        <f>IF(AND((IF(ISNA(VLOOKUP($B$13,$BC$10:$BC$556,1,FALSE)),0,VLOOKUP($B$13,$BC$10:$BC$556,1,FALSE)))=0,AL220&gt;S220,OR($B$16=$AS$11,$B$16=$AS$15)),"Yes","No")</f>
        <v>#N/A</v>
      </c>
      <c r="AI136" s="221" t="e">
        <f>IF($AH136="No",0,19300)</f>
        <v>#N/A</v>
      </c>
      <c r="AJ136" s="192" t="e">
        <f>IF($AH136="No",0,22100)</f>
        <v>#N/A</v>
      </c>
      <c r="AK136" s="192" t="e">
        <f>IF($AH136="No",0,24850)</f>
        <v>#N/A</v>
      </c>
      <c r="AL136" s="192" t="e">
        <f>IF($AH136="No",0,27600)</f>
        <v>#N/A</v>
      </c>
      <c r="AM136" s="221" t="e">
        <f>IF($AH136="No",0,29800)</f>
        <v>#N/A</v>
      </c>
      <c r="AN136" s="221" t="e">
        <f>IF($AH136="No",0,32000)</f>
        <v>#N/A</v>
      </c>
      <c r="AO136" s="221" t="e">
        <f>IF($AH136="No",0,34250)</f>
        <v>#N/A</v>
      </c>
      <c r="AP136" s="192" t="e">
        <f>IF($AH136="No",0,36450)</f>
        <v>#N/A</v>
      </c>
      <c r="AQ136" s="222" t="s">
        <v>2305</v>
      </c>
      <c r="AT136" s="9" t="s">
        <v>18</v>
      </c>
      <c r="AW136" s="280"/>
      <c r="AX136" s="280"/>
      <c r="AY136" s="275" t="s">
        <v>1183</v>
      </c>
      <c r="AZ136" s="212" t="s">
        <v>1143</v>
      </c>
      <c r="BA136" s="273" t="s">
        <v>1150</v>
      </c>
      <c r="BB136" s="273" t="s">
        <v>1203</v>
      </c>
      <c r="BC136" s="273" t="s">
        <v>1203</v>
      </c>
      <c r="BD136" s="279" t="s">
        <v>2446</v>
      </c>
      <c r="BE136" s="279" t="s">
        <v>2444</v>
      </c>
      <c r="BF136" s="273" t="s">
        <v>1106</v>
      </c>
      <c r="BG136" s="273" t="s">
        <v>1106</v>
      </c>
      <c r="BH136" s="273" t="s">
        <v>2449</v>
      </c>
      <c r="BI136" s="6" t="e">
        <f t="shared" si="180"/>
        <v>#N/A</v>
      </c>
    </row>
    <row r="137" spans="1:61" ht="15" hidden="1" customHeight="1">
      <c r="A137" s="183">
        <f t="shared" si="171"/>
        <v>0</v>
      </c>
      <c r="B137" s="183">
        <f t="shared" si="174"/>
        <v>0</v>
      </c>
      <c r="C137" s="183">
        <f t="shared" si="172"/>
        <v>0</v>
      </c>
      <c r="D137" s="202"/>
      <c r="E137" s="287" t="e">
        <f>+MAX(E136,E138)</f>
        <v>#N/A</v>
      </c>
      <c r="F137" s="287" t="e">
        <f t="shared" si="190"/>
        <v>#N/A</v>
      </c>
      <c r="G137" s="287" t="e">
        <f t="shared" si="190"/>
        <v>#N/A</v>
      </c>
      <c r="H137" s="287" t="e">
        <f t="shared" si="190"/>
        <v>#N/A</v>
      </c>
      <c r="I137" s="287" t="e">
        <f t="shared" si="190"/>
        <v>#N/A</v>
      </c>
      <c r="J137" s="287" t="e">
        <f t="shared" si="190"/>
        <v>#N/A</v>
      </c>
      <c r="K137" s="287" t="e">
        <f t="shared" si="190"/>
        <v>#N/A</v>
      </c>
      <c r="L137" s="287" t="e">
        <f t="shared" si="190"/>
        <v>#N/A</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2447</v>
      </c>
      <c r="BE137" s="279" t="s">
        <v>2445</v>
      </c>
      <c r="BF137" s="273" t="s">
        <v>1441</v>
      </c>
      <c r="BG137" s="273" t="s">
        <v>1441</v>
      </c>
      <c r="BH137" s="273" t="s">
        <v>2450</v>
      </c>
      <c r="BI137" s="6" t="e">
        <f t="shared" si="180"/>
        <v>#N/A</v>
      </c>
    </row>
    <row r="138" spans="1:61" hidden="1">
      <c r="A138" s="183">
        <f t="shared" si="171"/>
        <v>0</v>
      </c>
      <c r="B138" s="183">
        <f t="shared" si="174"/>
        <v>0</v>
      </c>
      <c r="C138" s="183">
        <f t="shared" si="172"/>
        <v>0</v>
      </c>
      <c r="D138" s="202"/>
      <c r="E138" s="289" t="e">
        <f t="shared" ref="E138:L138" si="192">+MAX(P138,Y138,AI138)</f>
        <v>#N/A</v>
      </c>
      <c r="F138" s="289" t="e">
        <f t="shared" si="192"/>
        <v>#N/A</v>
      </c>
      <c r="G138" s="289" t="e">
        <f t="shared" si="192"/>
        <v>#N/A</v>
      </c>
      <c r="H138" s="289" t="e">
        <f t="shared" si="192"/>
        <v>#N/A</v>
      </c>
      <c r="I138" s="289" t="e">
        <f t="shared" si="192"/>
        <v>#N/A</v>
      </c>
      <c r="J138" s="289" t="e">
        <f t="shared" si="192"/>
        <v>#N/A</v>
      </c>
      <c r="K138" s="289" t="e">
        <f t="shared" si="192"/>
        <v>#N/A</v>
      </c>
      <c r="L138" s="289" t="e">
        <f t="shared" si="192"/>
        <v>#N/A</v>
      </c>
      <c r="M138" s="202"/>
      <c r="N138" s="213" t="str">
        <f>CONCATENATE(AU29,$B$11)</f>
        <v>5/17/2018 - 4/23/2019</v>
      </c>
      <c r="O138" s="202"/>
      <c r="P138" s="192" t="e">
        <f>INDEX(MTSP2018!E3:E257,MATCH('Income-Rent Tool'!$N$138,MTSP2018!$A$3:$A$257,0))</f>
        <v>#N/A</v>
      </c>
      <c r="Q138" s="192" t="e">
        <f>INDEX(MTSP2018!F3:F257,MATCH('Income-Rent Tool'!$N$138,MTSP2018!$A$3:$A$257,0))</f>
        <v>#N/A</v>
      </c>
      <c r="R138" s="192" t="e">
        <f>INDEX(MTSP2018!G3:G257,MATCH('Income-Rent Tool'!$N$138,MTSP2018!$A$3:$A$257,0))</f>
        <v>#N/A</v>
      </c>
      <c r="S138" s="192" t="e">
        <f>INDEX(MTSP2018!H3:H257,MATCH('Income-Rent Tool'!$N$138,MTSP2018!$A$3:$A$257,0))</f>
        <v>#N/A</v>
      </c>
      <c r="T138" s="192" t="e">
        <f>INDEX(MTSP2018!I3:I257,MATCH('Income-Rent Tool'!$N$138,MTSP2018!$A$3:$A$257,0))</f>
        <v>#N/A</v>
      </c>
      <c r="U138" s="192" t="e">
        <f>INDEX(MTSP2018!J3:J257,MATCH('Income-Rent Tool'!$N$138,MTSP2018!$A$3:$A$257,0))</f>
        <v>#N/A</v>
      </c>
      <c r="V138" s="192" t="e">
        <f>INDEX(MTSP2018!K3:K257,MATCH('Income-Rent Tool'!$N$138,MTSP2018!$A$3:$A$257,0))</f>
        <v>#N/A</v>
      </c>
      <c r="W138" s="192" t="e">
        <f>INDEX(MTSP2018!L3:L257,MATCH('Income-Rent Tool'!$N$138,MTSP2018!$A$3:$A$257,0))</f>
        <v>#N/A</v>
      </c>
      <c r="X138" s="202"/>
      <c r="Y138" s="192">
        <f>IF($B$18=$AU$10,VLOOKUP($N$138,MTSP2018!$A$3:$AR$257,E$118+21,FALSE),0)</f>
        <v>0</v>
      </c>
      <c r="Z138" s="192">
        <f>IF($B$18=$AU$10,VLOOKUP($N$138,MTSP2018!$A$3:$AR$257,F$118+21,FALSE),0)</f>
        <v>0</v>
      </c>
      <c r="AA138" s="192">
        <f>IF($B$18=$AU$10,VLOOKUP($N$138,MTSP2018!$A$3:$AR$257,G$118+21,FALSE),0)</f>
        <v>0</v>
      </c>
      <c r="AB138" s="192">
        <f>IF($B$18=$AU$10,VLOOKUP($N$138,MTSP2018!$A$3:$AR$257,H$118+21,FALSE),0)</f>
        <v>0</v>
      </c>
      <c r="AC138" s="192">
        <f>IF($B$18=$AU$10,VLOOKUP($N$138,MTSP2018!$A$3:$AR$257,I$118+21,FALSE),0)</f>
        <v>0</v>
      </c>
      <c r="AD138" s="192">
        <f>IF($B$18=$AU$10,VLOOKUP($N$138,MTSP2018!$A$3:$AR$257,J$118+21,FALSE),0)</f>
        <v>0</v>
      </c>
      <c r="AE138" s="192">
        <f>IF($B$18=$AU$10,VLOOKUP($N$138,MTSP2018!$A$3:$AR$257,K$118+21,FALSE),0)</f>
        <v>0</v>
      </c>
      <c r="AF138" s="192">
        <f>IF($B$18=$AU$10,VLOOKUP($N$138,MTSP2018!$A$3:$AR$257,L$118+21,FALSE),0)</f>
        <v>0</v>
      </c>
      <c r="AG138" s="202"/>
      <c r="AH138" s="164" t="e">
        <f>IF(AND((IF(ISNA(VLOOKUP($B$13,$BD$10:$BD$1100,1,FALSE)),0,VLOOKUP($B$13,$BD$10:$BD$1100,1,FALSE)))=0,AL222&gt;S222,OR($B$16=$AS$11,$B$16=$AS$15)),"Yes","No")</f>
        <v>#N/A</v>
      </c>
      <c r="AI138" s="247" t="e">
        <f>IF($AH138="No",0,20450)</f>
        <v>#N/A</v>
      </c>
      <c r="AJ138" s="247" t="e">
        <f>IF($AH138="No",0,23350)</f>
        <v>#N/A</v>
      </c>
      <c r="AK138" s="247" t="e">
        <f>IF($AH138="No",0,26300)</f>
        <v>#N/A</v>
      </c>
      <c r="AL138" s="247" t="e">
        <f>IF($AH138="No",0,29200)</f>
        <v>#N/A</v>
      </c>
      <c r="AM138" s="247" t="e">
        <f>IF($AH138="No",0,31550)</f>
        <v>#N/A</v>
      </c>
      <c r="AN138" s="247" t="e">
        <f>IF($AH138="No",0,33850)</f>
        <v>#N/A</v>
      </c>
      <c r="AO138" s="247" t="e">
        <f>IF($AH138="No",0,36200)</f>
        <v>#N/A</v>
      </c>
      <c r="AP138" s="247" t="e">
        <f>IF($AH138="No",0,38550)</f>
        <v>#N/A</v>
      </c>
      <c r="AQ138" s="222"/>
      <c r="AT138" s="9" t="s">
        <v>47</v>
      </c>
      <c r="AW138" s="280"/>
      <c r="AX138" s="280"/>
      <c r="AY138" s="275" t="s">
        <v>1185</v>
      </c>
      <c r="AZ138" s="212" t="s">
        <v>1144</v>
      </c>
      <c r="BA138" s="273" t="s">
        <v>1151</v>
      </c>
      <c r="BB138" s="273" t="s">
        <v>1463</v>
      </c>
      <c r="BC138" s="273" t="s">
        <v>1463</v>
      </c>
      <c r="BD138" s="279" t="s">
        <v>1440</v>
      </c>
      <c r="BE138" s="279" t="s">
        <v>2446</v>
      </c>
      <c r="BF138" s="273" t="s">
        <v>35</v>
      </c>
      <c r="BG138" s="273" t="s">
        <v>35</v>
      </c>
      <c r="BH138" s="273" t="s">
        <v>26</v>
      </c>
      <c r="BI138" s="6" t="e">
        <f t="shared" si="180"/>
        <v>#N/A</v>
      </c>
    </row>
    <row r="139" spans="1:61" s="202" customFormat="1" hidden="1">
      <c r="A139" s="183">
        <f t="shared" si="171"/>
        <v>0</v>
      </c>
      <c r="B139" s="183">
        <f t="shared" si="174"/>
        <v>0</v>
      </c>
      <c r="C139" s="183">
        <f t="shared" si="172"/>
        <v>0</v>
      </c>
      <c r="E139" s="287" t="e">
        <f>+MAX(E138,E140)</f>
        <v>#N/A</v>
      </c>
      <c r="F139" s="287" t="e">
        <f t="shared" ref="F139:L141" si="193">+MAX(F138,F140)</f>
        <v>#N/A</v>
      </c>
      <c r="G139" s="287" t="e">
        <f t="shared" si="193"/>
        <v>#N/A</v>
      </c>
      <c r="H139" s="287" t="e">
        <f t="shared" si="193"/>
        <v>#N/A</v>
      </c>
      <c r="I139" s="287" t="e">
        <f t="shared" si="193"/>
        <v>#N/A</v>
      </c>
      <c r="J139" s="287" t="e">
        <f t="shared" si="193"/>
        <v>#N/A</v>
      </c>
      <c r="K139" s="287" t="e">
        <f t="shared" si="193"/>
        <v>#N/A</v>
      </c>
      <c r="L139" s="287" t="e">
        <f t="shared" si="193"/>
        <v>#N/A</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2447</v>
      </c>
      <c r="BF139" s="273" t="s">
        <v>112</v>
      </c>
      <c r="BG139" s="273" t="s">
        <v>112</v>
      </c>
      <c r="BH139" s="273" t="s">
        <v>3121</v>
      </c>
    </row>
    <row r="140" spans="1:61" s="202" customFormat="1" hidden="1">
      <c r="A140" s="296">
        <f t="shared" si="171"/>
        <v>0</v>
      </c>
      <c r="B140" s="296">
        <f t="shared" si="174"/>
        <v>0</v>
      </c>
      <c r="C140" s="296">
        <f t="shared" si="172"/>
        <v>0</v>
      </c>
      <c r="E140" s="297" t="e">
        <f t="shared" ref="E140:L140" si="194">+MAX(P140,Y140,AI140)</f>
        <v>#N/A</v>
      </c>
      <c r="F140" s="297" t="e">
        <f t="shared" si="194"/>
        <v>#N/A</v>
      </c>
      <c r="G140" s="297" t="e">
        <f t="shared" si="194"/>
        <v>#N/A</v>
      </c>
      <c r="H140" s="297" t="e">
        <f t="shared" si="194"/>
        <v>#N/A</v>
      </c>
      <c r="I140" s="297" t="e">
        <f t="shared" si="194"/>
        <v>#N/A</v>
      </c>
      <c r="J140" s="297" t="e">
        <f t="shared" si="194"/>
        <v>#N/A</v>
      </c>
      <c r="K140" s="297" t="e">
        <f t="shared" si="194"/>
        <v>#N/A</v>
      </c>
      <c r="L140" s="297" t="e">
        <f t="shared" si="194"/>
        <v>#N/A</v>
      </c>
      <c r="N140" s="246" t="str">
        <f>CONCATENATE(AU31,$B$11)</f>
        <v>6/9/2019 - 3/31/2020</v>
      </c>
      <c r="P140" s="299" t="e">
        <f>INDEX(MTSP2019!E3:E257,MATCH('Income-Rent Tool'!$N$140,MTSP2019!$A$3:$A$257,0))</f>
        <v>#N/A</v>
      </c>
      <c r="Q140" s="299" t="e">
        <f>INDEX(MTSP2019!F3:F257,MATCH('Income-Rent Tool'!$N$140,MTSP2019!$A$3:$A$257,0))</f>
        <v>#N/A</v>
      </c>
      <c r="R140" s="299" t="e">
        <f>INDEX(MTSP2019!G3:G257,MATCH('Income-Rent Tool'!$N$140,MTSP2019!$A$3:$A$257,0))</f>
        <v>#N/A</v>
      </c>
      <c r="S140" s="299" t="e">
        <f>INDEX(MTSP2019!H3:H257,MATCH('Income-Rent Tool'!$N$140,MTSP2019!$A$3:$A$257,0))</f>
        <v>#N/A</v>
      </c>
      <c r="T140" s="299" t="e">
        <f>INDEX(MTSP2019!I3:I257,MATCH('Income-Rent Tool'!$N$140,MTSP2019!$A$3:$A$257,0))</f>
        <v>#N/A</v>
      </c>
      <c r="U140" s="299" t="e">
        <f>INDEX(MTSP2019!J3:J257,MATCH('Income-Rent Tool'!$N$140,MTSP2019!$A$3:$A$257,0))</f>
        <v>#N/A</v>
      </c>
      <c r="V140" s="299" t="e">
        <f>INDEX(MTSP2019!K3:K257,MATCH('Income-Rent Tool'!$N$140,MTSP2019!$A$3:$A$257,0))</f>
        <v>#N/A</v>
      </c>
      <c r="W140" s="299" t="e">
        <f>INDEX(MTSP2019!L3:L257,MATCH('Income-Rent Tool'!$N$140,MTSP2019!$A$3:$A$257,0))</f>
        <v>#N/A</v>
      </c>
      <c r="Y140" s="299">
        <f>IF($B$18=$AU$10,VLOOKUP($N$140,MTSP2019!$A$3:$AR$257,E$118+21,FALSE),0)</f>
        <v>0</v>
      </c>
      <c r="Z140" s="299">
        <f>IF($B$18=$AU$10,VLOOKUP($N$140,MTSP2019!$A$3:$AR$257,F$118+21,FALSE),0)</f>
        <v>0</v>
      </c>
      <c r="AA140" s="299">
        <f>IF($B$18=$AU$10,VLOOKUP($N$140,MTSP2019!$A$3:$AR$257,G$118+21,FALSE),0)</f>
        <v>0</v>
      </c>
      <c r="AB140" s="299">
        <f>IF($B$18=$AU$10,VLOOKUP($N$140,MTSP2019!$A$3:$AR$257,H$118+21,FALSE),0)</f>
        <v>0</v>
      </c>
      <c r="AC140" s="299">
        <f>IF($B$18=$AU$10,VLOOKUP($N$140,MTSP2019!$A$3:$AR$257,I$118+21,FALSE),0)</f>
        <v>0</v>
      </c>
      <c r="AD140" s="299">
        <f>IF($B$18=$AU$10,VLOOKUP($N$140,MTSP2019!$A$3:$AR$257,J$118+21,FALSE),0)</f>
        <v>0</v>
      </c>
      <c r="AE140" s="299">
        <f>IF($B$18=$AU$10,VLOOKUP($N$140,MTSP2019!$A$3:$AR$257,K$118+21,FALSE),0)</f>
        <v>0</v>
      </c>
      <c r="AF140" s="299">
        <f>IF($B$18=$AU$10,VLOOKUP($N$140,MTSP2019!$A$3:$AR$257,L$118+21,FALSE),0)</f>
        <v>0</v>
      </c>
      <c r="AH140" s="307" t="e">
        <f>IF(AND((IF(ISNA(VLOOKUP($B$13,$BF$10:$BF$1053,1,FALSE)),0,VLOOKUP($B$13,$BF$10:$BF$1053,1,FALSE)))=0,AL224&gt;S224,OR($B$16=$AS$11,$B$16=$AS$15)),"Yes","No")</f>
        <v>#N/A</v>
      </c>
      <c r="AI140" s="308" t="e">
        <f>IF($AH140="No",0,21200)</f>
        <v>#N/A</v>
      </c>
      <c r="AJ140" s="308" t="e">
        <f>IF($AH140="No",0,24250)</f>
        <v>#N/A</v>
      </c>
      <c r="AK140" s="308" t="e">
        <f>IF($AH140="No",0,27250)</f>
        <v>#N/A</v>
      </c>
      <c r="AL140" s="308" t="e">
        <f>IF($AH140="No",0,30300)</f>
        <v>#N/A</v>
      </c>
      <c r="AM140" s="308" t="e">
        <f>IF($AH140="No",0,32700)</f>
        <v>#N/A</v>
      </c>
      <c r="AN140" s="308" t="e">
        <f>IF($AH140="No",0,35150)</f>
        <v>#N/A</v>
      </c>
      <c r="AO140" s="308" t="e">
        <f>IF($AH140="No",0,37550)</f>
        <v>#N/A</v>
      </c>
      <c r="AP140" s="308" t="e">
        <f>IF($AH140="No",0,40000)</f>
        <v>#N/A</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2448</v>
      </c>
      <c r="BG140" s="273" t="s">
        <v>2448</v>
      </c>
      <c r="BH140" s="273" t="s">
        <v>1442</v>
      </c>
    </row>
    <row r="141" spans="1:61" s="202" customFormat="1" hidden="1">
      <c r="A141" s="183">
        <f t="shared" si="171"/>
        <v>0</v>
      </c>
      <c r="B141" s="183">
        <f t="shared" si="174"/>
        <v>0</v>
      </c>
      <c r="C141" s="183">
        <f t="shared" si="172"/>
        <v>0</v>
      </c>
      <c r="E141" s="287" t="e">
        <f>+MAX(E140,E142)</f>
        <v>#N/A</v>
      </c>
      <c r="F141" s="287" t="e">
        <f t="shared" si="193"/>
        <v>#N/A</v>
      </c>
      <c r="G141" s="287" t="e">
        <f t="shared" si="193"/>
        <v>#N/A</v>
      </c>
      <c r="H141" s="287" t="e">
        <f t="shared" si="193"/>
        <v>#N/A</v>
      </c>
      <c r="I141" s="287" t="e">
        <f t="shared" si="193"/>
        <v>#N/A</v>
      </c>
      <c r="J141" s="287" t="e">
        <f t="shared" si="193"/>
        <v>#N/A</v>
      </c>
      <c r="K141" s="287" t="e">
        <f t="shared" si="193"/>
        <v>#N/A</v>
      </c>
      <c r="L141" s="287" t="e">
        <f t="shared" si="193"/>
        <v>#N/A</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2450</v>
      </c>
      <c r="BG141" s="273" t="s">
        <v>2449</v>
      </c>
      <c r="BH141" s="273" t="s">
        <v>2451</v>
      </c>
    </row>
    <row r="142" spans="1:61" s="202" customFormat="1" hidden="1">
      <c r="A142" s="296">
        <f t="shared" si="171"/>
        <v>0</v>
      </c>
      <c r="B142" s="296">
        <f t="shared" si="174"/>
        <v>0</v>
      </c>
      <c r="C142" s="296">
        <f t="shared" si="172"/>
        <v>0</v>
      </c>
      <c r="E142" s="297" t="e">
        <f t="shared" ref="E142" si="195">+MAX(P142,Y142,AI142)</f>
        <v>#N/A</v>
      </c>
      <c r="F142" s="297" t="e">
        <f t="shared" ref="F142" si="196">+MAX(Q142,Z142,AJ142)</f>
        <v>#N/A</v>
      </c>
      <c r="G142" s="297" t="e">
        <f t="shared" ref="G142" si="197">+MAX(R142,AA142,AK142)</f>
        <v>#N/A</v>
      </c>
      <c r="H142" s="297" t="e">
        <f t="shared" ref="H142" si="198">+MAX(S142,AB142,AL142)</f>
        <v>#N/A</v>
      </c>
      <c r="I142" s="297" t="e">
        <f t="shared" ref="I142" si="199">+MAX(T142,AC142,AM142)</f>
        <v>#N/A</v>
      </c>
      <c r="J142" s="297" t="e">
        <f t="shared" ref="J142" si="200">+MAX(U142,AD142,AN142)</f>
        <v>#N/A</v>
      </c>
      <c r="K142" s="297" t="e">
        <f t="shared" ref="K142" si="201">+MAX(V142,AE142,AO142)</f>
        <v>#N/A</v>
      </c>
      <c r="L142" s="297" t="e">
        <f t="shared" ref="L142" si="202">+MAX(W142,AF142,AP142)</f>
        <v>#N/A</v>
      </c>
      <c r="N142" s="246" t="str">
        <f>CONCATENATE(AU33,$B$11)</f>
        <v>5/17/2020 - 3/31/2021</v>
      </c>
      <c r="P142" s="299" t="e">
        <f>INDEX(MTSP2020!E3:E257,MATCH('Income-Rent Tool'!$N$142,MTSP2020!$A$3:$A$257,0))</f>
        <v>#N/A</v>
      </c>
      <c r="Q142" s="299" t="e">
        <f>INDEX(MTSP2020!F3:F257,MATCH('Income-Rent Tool'!$N$142,MTSP2020!$A$3:$A$257,0))</f>
        <v>#N/A</v>
      </c>
      <c r="R142" s="299" t="e">
        <f>INDEX(MTSP2020!G3:G257,MATCH('Income-Rent Tool'!$N$142,MTSP2020!$A$3:$A$257,0))</f>
        <v>#N/A</v>
      </c>
      <c r="S142" s="299" t="e">
        <f>INDEX(MTSP2020!H3:H257,MATCH('Income-Rent Tool'!$N$142,MTSP2020!$A$3:$A$257,0))</f>
        <v>#N/A</v>
      </c>
      <c r="T142" s="299" t="e">
        <f>INDEX(MTSP2020!I3:I257,MATCH('Income-Rent Tool'!$N$142,MTSP2020!$A$3:$A$257,0))</f>
        <v>#N/A</v>
      </c>
      <c r="U142" s="299" t="e">
        <f>INDEX(MTSP2020!J3:J257,MATCH('Income-Rent Tool'!$N$142,MTSP2020!$A$3:$A$257,0))</f>
        <v>#N/A</v>
      </c>
      <c r="V142" s="299" t="e">
        <f>INDEX(MTSP2020!K3:K257,MATCH('Income-Rent Tool'!$N$142,MTSP2020!$A$3:$A$257,0))</f>
        <v>#N/A</v>
      </c>
      <c r="W142" s="299" t="e">
        <f>INDEX(MTSP2020!L3:L257,MATCH('Income-Rent Tool'!$N$142,MTSP2020!$A$3:$A$257,0))</f>
        <v>#N/A</v>
      </c>
      <c r="Y142" s="299">
        <f>IF($B$18=$AU$10,VLOOKUP($N$142,MTSP2020!$A$3:$AR$257,E$118+21,FALSE),0)</f>
        <v>0</v>
      </c>
      <c r="Z142" s="299">
        <f>IF($B$18=$AU$10,VLOOKUP($N$142,MTSP2020!$A$3:$AR$257,F$118+21,FALSE),0)</f>
        <v>0</v>
      </c>
      <c r="AA142" s="299">
        <f>IF($B$18=$AU$10,VLOOKUP($N$142,MTSP2020!$A$3:$AR$257,G$118+21,FALSE),0)</f>
        <v>0</v>
      </c>
      <c r="AB142" s="299">
        <f>IF($B$18=$AU$10,VLOOKUP($N$142,MTSP2020!$A$3:$AR$257,H$118+21,FALSE),0)</f>
        <v>0</v>
      </c>
      <c r="AC142" s="299">
        <f>IF($B$18=$AU$10,VLOOKUP($N$142,MTSP2020!$A$3:$AR$257,I$118+21,FALSE),0)</f>
        <v>0</v>
      </c>
      <c r="AD142" s="299">
        <f>IF($B$18=$AU$10,VLOOKUP($N$142,MTSP2020!$A$3:$AR$257,J$118+21,FALSE),0)</f>
        <v>0</v>
      </c>
      <c r="AE142" s="299">
        <f>IF($B$18=$AU$10,VLOOKUP($N$142,MTSP2020!$A$3:$AR$257,K$118+21,FALSE),0)</f>
        <v>0</v>
      </c>
      <c r="AF142" s="299">
        <f>IF($B$18=$AU$10,VLOOKUP($N$142,MTSP2020!$A$3:$AR$257,L$118+21,FALSE),0)</f>
        <v>0</v>
      </c>
      <c r="AH142" s="307" t="e">
        <f>IF(AND((IF(ISNA(VLOOKUP($B$13,$BG$10:$BG$1107,1,FALSE)),0,VLOOKUP($B$13,$BG$10:$BG$1107,1,FALSE)))=0,AL226&gt;S226,OR($B$16=$AS$11,$B$16=$AS$15)),"Yes","No")</f>
        <v>#N/A</v>
      </c>
      <c r="AI142" s="308" t="e">
        <f>IF($AH142="No",0,21800)</f>
        <v>#N/A</v>
      </c>
      <c r="AJ142" s="308" t="e">
        <f>IF($AH142="No",0,24900)</f>
        <v>#N/A</v>
      </c>
      <c r="AK142" s="308" t="e">
        <f>IF($AH142="No",0,28050)</f>
        <v>#N/A</v>
      </c>
      <c r="AL142" s="308" t="e">
        <f>IF($AH142="No",0,31150)</f>
        <v>#N/A</v>
      </c>
      <c r="AM142" s="308" t="e">
        <f>IF($AH142="No",0,33650)</f>
        <v>#N/A</v>
      </c>
      <c r="AN142" s="308" t="e">
        <f>IF($AH142="No",0,36150)</f>
        <v>#N/A</v>
      </c>
      <c r="AO142" s="308" t="e">
        <f>IF($AH142="No",0,38650)</f>
        <v>#N/A</v>
      </c>
      <c r="AP142" s="308" t="e">
        <f>IF($AH142="No",0,41100)</f>
        <v>#N/A</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2450</v>
      </c>
      <c r="BH142" s="273" t="s">
        <v>1021</v>
      </c>
    </row>
    <row r="143" spans="1:61" hidden="1">
      <c r="A143" s="183">
        <f t="shared" si="171"/>
        <v>0</v>
      </c>
      <c r="B143" s="183">
        <f t="shared" si="174"/>
        <v>0</v>
      </c>
      <c r="C143" s="183">
        <f t="shared" si="172"/>
        <v>0</v>
      </c>
      <c r="D143" s="202"/>
      <c r="E143" s="287" t="e">
        <f>+MAX(E142,E144)</f>
        <v>#N/A</v>
      </c>
      <c r="F143" s="287" t="e">
        <f t="shared" ref="F143:L143" si="203">+MAX(F142,F144)</f>
        <v>#N/A</v>
      </c>
      <c r="G143" s="287" t="e">
        <f t="shared" si="203"/>
        <v>#N/A</v>
      </c>
      <c r="H143" s="287" t="e">
        <f t="shared" si="203"/>
        <v>#N/A</v>
      </c>
      <c r="I143" s="287" t="e">
        <f t="shared" si="203"/>
        <v>#N/A</v>
      </c>
      <c r="J143" s="287" t="e">
        <f t="shared" si="203"/>
        <v>#N/A</v>
      </c>
      <c r="K143" s="287" t="e">
        <f t="shared" si="203"/>
        <v>#N/A</v>
      </c>
      <c r="L143" s="287" t="e">
        <f t="shared" si="203"/>
        <v>#N/A</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2448</v>
      </c>
      <c r="BE143" s="279" t="s">
        <v>35</v>
      </c>
      <c r="BF143" s="273" t="s">
        <v>1442</v>
      </c>
      <c r="BG143" s="273" t="s">
        <v>26</v>
      </c>
      <c r="BH143" s="273" t="s">
        <v>2452</v>
      </c>
      <c r="BI143" s="6">
        <f t="shared" ref="BI143:BI156" si="204">+MATCH(BE$10:BE$558,AZ$10:AZ$551,0)</f>
        <v>61</v>
      </c>
    </row>
    <row r="144" spans="1:61" ht="15" hidden="1" customHeight="1">
      <c r="A144" s="296">
        <f t="shared" si="171"/>
        <v>0</v>
      </c>
      <c r="B144" s="296">
        <f t="shared" si="174"/>
        <v>0</v>
      </c>
      <c r="C144" s="296">
        <f t="shared" si="172"/>
        <v>0</v>
      </c>
      <c r="D144" s="202"/>
      <c r="E144" s="297" t="e">
        <f t="shared" ref="E144" si="205">+MAX(P144,Y144,AI144)</f>
        <v>#N/A</v>
      </c>
      <c r="F144" s="297" t="e">
        <f t="shared" ref="F144" si="206">+MAX(Q144,Z144,AJ144)</f>
        <v>#N/A</v>
      </c>
      <c r="G144" s="297" t="e">
        <f t="shared" ref="G144" si="207">+MAX(R144,AA144,AK144)</f>
        <v>#N/A</v>
      </c>
      <c r="H144" s="297" t="e">
        <f t="shared" ref="H144" si="208">+MAX(S144,AB144,AL144)</f>
        <v>#N/A</v>
      </c>
      <c r="I144" s="297" t="e">
        <f t="shared" ref="I144" si="209">+MAX(T144,AC144,AM144)</f>
        <v>#N/A</v>
      </c>
      <c r="J144" s="297" t="e">
        <f t="shared" ref="J144" si="210">+MAX(U144,AD144,AN144)</f>
        <v>#N/A</v>
      </c>
      <c r="K144" s="297" t="e">
        <f t="shared" ref="K144" si="211">+MAX(V144,AE144,AO144)</f>
        <v>#N/A</v>
      </c>
      <c r="L144" s="297" t="e">
        <f t="shared" ref="L144" si="212">+MAX(W144,AF144,AP144)</f>
        <v>#N/A</v>
      </c>
      <c r="M144" s="202"/>
      <c r="N144" s="246" t="str">
        <f>CONCATENATE(AU35,$B$11)</f>
        <v>On or After 5/17/2021</v>
      </c>
      <c r="O144" s="202"/>
      <c r="P144" s="299" t="e">
        <f>INDEX(MTSP2021!E3:E257,MATCH('Income-Rent Tool'!$N$144,MTSP2021!$A$3:$A$257,0))</f>
        <v>#N/A</v>
      </c>
      <c r="Q144" s="299" t="e">
        <f>INDEX(MTSP2021!F3:F257,MATCH('Income-Rent Tool'!$N$144,MTSP2021!$A$3:$A$257,0))</f>
        <v>#N/A</v>
      </c>
      <c r="R144" s="299" t="e">
        <f>INDEX(MTSP2021!G3:G257,MATCH('Income-Rent Tool'!$N$144,MTSP2021!$A$3:$A$257,0))</f>
        <v>#N/A</v>
      </c>
      <c r="S144" s="299" t="e">
        <f>INDEX(MTSP2021!H3:H257,MATCH('Income-Rent Tool'!$N$144,MTSP2021!$A$3:$A$257,0))</f>
        <v>#N/A</v>
      </c>
      <c r="T144" s="299" t="e">
        <f>INDEX(MTSP2021!I3:I257,MATCH('Income-Rent Tool'!$N$144,MTSP2021!$A$3:$A$257,0))</f>
        <v>#N/A</v>
      </c>
      <c r="U144" s="299" t="e">
        <f>INDEX(MTSP2021!J3:J257,MATCH('Income-Rent Tool'!$N$144,MTSP2021!$A$3:$A$257,0))</f>
        <v>#N/A</v>
      </c>
      <c r="V144" s="299" t="e">
        <f>INDEX(MTSP2021!K3:K257,MATCH('Income-Rent Tool'!$N$144,MTSP2021!$A$3:$A$257,0))</f>
        <v>#N/A</v>
      </c>
      <c r="W144" s="299" t="e">
        <f>INDEX(MTSP2021!L3:L257,MATCH('Income-Rent Tool'!$N$144,MTSP2021!$A$3:$A$257,0))</f>
        <v>#N/A</v>
      </c>
      <c r="X144" s="202"/>
      <c r="Y144" s="299">
        <f>IF($B$18=$AU$10,VLOOKUP($N$144,MTSP2021!$A$3:$AR$257,E$118+21,FALSE),0)</f>
        <v>0</v>
      </c>
      <c r="Z144" s="299">
        <f>IF($B$18=$AU$10,VLOOKUP($N$144,MTSP2021!$A$3:$AR$257,F$118+21,FALSE),0)</f>
        <v>0</v>
      </c>
      <c r="AA144" s="299">
        <f>IF($B$18=$AU$10,VLOOKUP($N$144,MTSP2021!$A$3:$AR$257,G$118+21,FALSE),0)</f>
        <v>0</v>
      </c>
      <c r="AB144" s="299">
        <f>IF($B$18=$AU$10,VLOOKUP($N$144,MTSP2021!$A$3:$AR$257,H$118+21,FALSE),0)</f>
        <v>0</v>
      </c>
      <c r="AC144" s="299">
        <f>IF($B$18=$AU$10,VLOOKUP($N$144,MTSP2021!$A$3:$AR$257,I$118+21,FALSE),0)</f>
        <v>0</v>
      </c>
      <c r="AD144" s="299">
        <f>IF($B$18=$AU$10,VLOOKUP($N$144,MTSP2021!$A$3:$AR$257,J$118+21,FALSE),0)</f>
        <v>0</v>
      </c>
      <c r="AE144" s="299">
        <f>IF($B$18=$AU$10,VLOOKUP($N$144,MTSP2021!$A$3:$AR$257,K$118+21,FALSE),0)</f>
        <v>0</v>
      </c>
      <c r="AF144" s="299">
        <f>IF($B$18=$AU$10,VLOOKUP($N$144,MTSP2021!$A$3:$AR$257,L$118+21,FALSE),0)</f>
        <v>0</v>
      </c>
      <c r="AG144" s="202"/>
      <c r="AH144" s="307" t="e">
        <f>IF(AND((IF(ISNA(VLOOKUP($B$13,$BH$11:$BH$1065,1,FALSE)),0,VLOOKUP($B$13,$BH$11:$BH$1065,1,FALSE)))=0,AO228&gt;=S144,OR($B$16=$AS$11,$B$16=$AS$15)),"Yes","No")</f>
        <v>#N/A</v>
      </c>
      <c r="AI144" s="308" t="e">
        <f>IF($AH144="No",0,22200)</f>
        <v>#N/A</v>
      </c>
      <c r="AJ144" s="308" t="e">
        <f>IF($AH144="No",0,25350)</f>
        <v>#N/A</v>
      </c>
      <c r="AK144" s="308" t="e">
        <f>IF($AH144="No",0,28550)</f>
        <v>#N/A</v>
      </c>
      <c r="AL144" s="308" t="e">
        <f>IF($AH144="No",0,31700)</f>
        <v>#N/A</v>
      </c>
      <c r="AM144" s="308" t="e">
        <f>IF($AH144="No",0,34250)</f>
        <v>#N/A</v>
      </c>
      <c r="AN144" s="308" t="e">
        <f>IF($AH144="No",0,36750)</f>
        <v>#N/A</v>
      </c>
      <c r="AO144" s="308" t="e">
        <f>IF($AH144="No",0,39300)</f>
        <v>#N/A</v>
      </c>
      <c r="AP144" s="308" t="e">
        <f>IF($AH144="No",0,41850)</f>
        <v>#N/A</v>
      </c>
      <c r="AQ144" s="222"/>
      <c r="AR144" s="202"/>
      <c r="AT144" s="9" t="s">
        <v>189</v>
      </c>
      <c r="AW144" s="280"/>
      <c r="AX144" s="280"/>
      <c r="AY144" s="275" t="s">
        <v>1190</v>
      </c>
      <c r="AZ144" s="212" t="s">
        <v>1148</v>
      </c>
      <c r="BA144" s="273" t="s">
        <v>1156</v>
      </c>
      <c r="BB144" s="273" t="s">
        <v>1211</v>
      </c>
      <c r="BC144" s="273" t="s">
        <v>1211</v>
      </c>
      <c r="BD144" s="279" t="s">
        <v>2449</v>
      </c>
      <c r="BE144" s="279" t="s">
        <v>112</v>
      </c>
      <c r="BF144" s="273" t="s">
        <v>2451</v>
      </c>
      <c r="BG144" s="273" t="s">
        <v>3121</v>
      </c>
      <c r="BH144" s="273" t="s">
        <v>2453</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2450</v>
      </c>
      <c r="BE145" s="279" t="s">
        <v>2448</v>
      </c>
      <c r="BF145" s="273" t="s">
        <v>1021</v>
      </c>
      <c r="BG145" s="273" t="s">
        <v>1442</v>
      </c>
      <c r="BH145" s="273" t="s">
        <v>2454</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5" t="s">
        <v>1412</v>
      </c>
      <c r="Q146" s="375"/>
      <c r="R146" s="375"/>
      <c r="S146" s="375"/>
      <c r="T146" s="375"/>
      <c r="U146" s="375"/>
      <c r="V146" s="375"/>
      <c r="W146" s="375"/>
      <c r="Y146" s="394" t="s">
        <v>1413</v>
      </c>
      <c r="Z146" s="394"/>
      <c r="AA146" s="394"/>
      <c r="AB146" s="394"/>
      <c r="AC146" s="394"/>
      <c r="AD146" s="394"/>
      <c r="AE146" s="394"/>
      <c r="AF146" s="394"/>
      <c r="AI146" s="377" t="s">
        <v>1414</v>
      </c>
      <c r="AJ146" s="377"/>
      <c r="AK146" s="377"/>
      <c r="AL146" s="377"/>
      <c r="AM146" s="377"/>
      <c r="AN146" s="377"/>
      <c r="AO146" s="377"/>
      <c r="AP146" s="377"/>
      <c r="AQ146" s="117"/>
      <c r="AT146" s="9" t="s">
        <v>192</v>
      </c>
      <c r="AW146" s="280"/>
      <c r="AX146" s="280"/>
      <c r="AY146" s="275" t="s">
        <v>1191</v>
      </c>
      <c r="AZ146" s="212" t="s">
        <v>1149</v>
      </c>
      <c r="BA146" s="273" t="s">
        <v>1158</v>
      </c>
      <c r="BB146" s="273" t="s">
        <v>1212</v>
      </c>
      <c r="BC146" s="273" t="s">
        <v>1212</v>
      </c>
      <c r="BD146" s="279" t="s">
        <v>26</v>
      </c>
      <c r="BE146" s="279" t="s">
        <v>2449</v>
      </c>
      <c r="BF146" s="273" t="s">
        <v>2452</v>
      </c>
      <c r="BG146" s="273" t="s">
        <v>2451</v>
      </c>
      <c r="BH146" s="273" t="s">
        <v>3122</v>
      </c>
      <c r="BI146" s="6" t="e">
        <f t="shared" si="204"/>
        <v>#N/A</v>
      </c>
    </row>
    <row r="147" spans="1:61" hidden="1">
      <c r="A147" s="89">
        <f t="shared" ref="A147:A172" si="213">IF($A$24=$AU10,1,0)</f>
        <v>0</v>
      </c>
      <c r="B147" s="89">
        <f>IF($B$18=$AU10,1,0)</f>
        <v>0</v>
      </c>
      <c r="C147" s="89">
        <f t="shared" ref="C147:C172" si="214">+IF((A63+B63)=2,1,A63+B63)</f>
        <v>0</v>
      </c>
      <c r="E147" s="286" t="e">
        <f t="shared" ref="E147:L148" si="215">+MAX(P147,Y147,AI147)</f>
        <v>#N/A</v>
      </c>
      <c r="F147" s="286" t="e">
        <f t="shared" si="215"/>
        <v>#N/A</v>
      </c>
      <c r="G147" s="286" t="e">
        <f t="shared" si="215"/>
        <v>#N/A</v>
      </c>
      <c r="H147" s="286" t="e">
        <f t="shared" si="215"/>
        <v>#N/A</v>
      </c>
      <c r="I147" s="286" t="e">
        <f t="shared" si="215"/>
        <v>#N/A</v>
      </c>
      <c r="J147" s="286" t="e">
        <f t="shared" si="215"/>
        <v>#N/A</v>
      </c>
      <c r="K147" s="286" t="e">
        <f t="shared" si="215"/>
        <v>#N/A</v>
      </c>
      <c r="L147" s="286" t="e">
        <f t="shared" si="215"/>
        <v>#N/A</v>
      </c>
      <c r="N147" s="91" t="str">
        <f>CONCATENATE($AU$10,$B$11,$N$146)</f>
        <v>Before 12-31-200860</v>
      </c>
      <c r="P147" s="189" t="e">
        <f>VLOOKUP($N147,'pre 12-31-08'!$A$4:$L$1400,E$146+3,FALSE)</f>
        <v>#N/A</v>
      </c>
      <c r="Q147" s="189" t="e">
        <f>VLOOKUP($N147,'pre 12-31-08'!$A$4:$L$1400,F$146+3,FALSE)</f>
        <v>#N/A</v>
      </c>
      <c r="R147" s="189" t="e">
        <f>VLOOKUP($N147,'pre 12-31-08'!$A$4:$L$1400,G$146+3,FALSE)</f>
        <v>#N/A</v>
      </c>
      <c r="S147" s="189" t="e">
        <f>VLOOKUP($N147,'pre 12-31-08'!$A$4:$L$1400,H$146+3,FALSE)</f>
        <v>#N/A</v>
      </c>
      <c r="T147" s="189" t="e">
        <f>VLOOKUP($N147,'pre 12-31-08'!$A$4:$L$1400,I$146+3,FALSE)</f>
        <v>#N/A</v>
      </c>
      <c r="U147" s="189" t="e">
        <f>VLOOKUP($N147,'pre 12-31-08'!$A$4:$L$1400,J$146+3,FALSE)</f>
        <v>#N/A</v>
      </c>
      <c r="V147" s="189" t="e">
        <f>VLOOKUP($N147,'pre 12-31-08'!$A$4:$L$1400,K$146+3,FALSE)</f>
        <v>#N/A</v>
      </c>
      <c r="W147" s="189" t="e">
        <f>VLOOKUP($N147,'pre 12-31-08'!$A$4:$L$1400,L$146+3,FALSE)</f>
        <v>#N/A</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2450</v>
      </c>
      <c r="BF147" s="273" t="s">
        <v>2453</v>
      </c>
      <c r="BG147" s="273" t="s">
        <v>1021</v>
      </c>
      <c r="BH147" s="273" t="s">
        <v>1107</v>
      </c>
      <c r="BI147" s="6" t="e">
        <f t="shared" si="204"/>
        <v>#N/A</v>
      </c>
    </row>
    <row r="148" spans="1:61" hidden="1">
      <c r="A148" s="89">
        <f t="shared" si="213"/>
        <v>0</v>
      </c>
      <c r="B148" s="89">
        <f t="shared" ref="B148:B172" si="216">IF(OR(B63=1,$B$18=$AU11),1,0)</f>
        <v>0</v>
      </c>
      <c r="C148" s="89">
        <f t="shared" si="214"/>
        <v>0</v>
      </c>
      <c r="E148" s="286" t="e">
        <f t="shared" si="215"/>
        <v>#N/A</v>
      </c>
      <c r="F148" s="286" t="e">
        <f t="shared" si="215"/>
        <v>#N/A</v>
      </c>
      <c r="G148" s="286" t="e">
        <f t="shared" si="215"/>
        <v>#N/A</v>
      </c>
      <c r="H148" s="286" t="e">
        <f t="shared" si="215"/>
        <v>#N/A</v>
      </c>
      <c r="I148" s="286" t="e">
        <f t="shared" si="215"/>
        <v>#N/A</v>
      </c>
      <c r="J148" s="286" t="e">
        <f t="shared" si="215"/>
        <v>#N/A</v>
      </c>
      <c r="K148" s="286" t="e">
        <f t="shared" si="215"/>
        <v>#N/A</v>
      </c>
      <c r="L148" s="286" t="e">
        <f t="shared" si="215"/>
        <v>#N/A</v>
      </c>
      <c r="N148" s="91" t="str">
        <f>CONCATENATE($AU$11,$B$11,$N$146)</f>
        <v>1/1/2009 - 5/13/201060</v>
      </c>
      <c r="P148" s="189" t="e">
        <f>VLOOKUP($N148,'1-1-09-5-14-10'!$A$4:$L$1400,E$146+3,FALSE)</f>
        <v>#N/A</v>
      </c>
      <c r="Q148" s="189" t="e">
        <f>VLOOKUP($N148,'1-1-09-5-14-10'!$A$4:$L$1400,F$146+3,FALSE)</f>
        <v>#N/A</v>
      </c>
      <c r="R148" s="189" t="e">
        <f>VLOOKUP($N148,'1-1-09-5-14-10'!$A$4:$L$1400,G$146+3,FALSE)</f>
        <v>#N/A</v>
      </c>
      <c r="S148" s="189" t="e">
        <f>VLOOKUP($N148,'1-1-09-5-14-10'!$A$4:$L$1400,H$146+3,FALSE)</f>
        <v>#N/A</v>
      </c>
      <c r="T148" s="189" t="e">
        <f>VLOOKUP($N148,'1-1-09-5-14-10'!$A$4:$L$1400,I$146+3,FALSE)</f>
        <v>#N/A</v>
      </c>
      <c r="U148" s="189" t="e">
        <f>VLOOKUP($N148,'1-1-09-5-14-10'!$A$4:$L$1400,J$146+3,FALSE)</f>
        <v>#N/A</v>
      </c>
      <c r="V148" s="189" t="e">
        <f>VLOOKUP($N148,'1-1-09-5-14-10'!$A$4:$L$1400,K$146+3,FALSE)</f>
        <v>#N/A</v>
      </c>
      <c r="W148" s="189" t="e">
        <f>VLOOKUP($N148,'1-1-09-5-14-10'!$A$4:$L$1400,L$146+3,FALSE)</f>
        <v>#N/A</v>
      </c>
      <c r="Y148" s="38"/>
      <c r="Z148" s="30"/>
      <c r="AA148" s="30"/>
      <c r="AB148" s="30"/>
      <c r="AC148" s="30"/>
      <c r="AD148" s="30"/>
      <c r="AE148" s="30"/>
      <c r="AF148" s="39"/>
      <c r="AI148" s="189" t="e">
        <f t="shared" ref="AI148:AP148" si="217">+AI120/5*6</f>
        <v>#N/A</v>
      </c>
      <c r="AJ148" s="189" t="e">
        <f t="shared" si="217"/>
        <v>#N/A</v>
      </c>
      <c r="AK148" s="189" t="e">
        <f t="shared" si="217"/>
        <v>#N/A</v>
      </c>
      <c r="AL148" s="189" t="e">
        <f t="shared" si="217"/>
        <v>#N/A</v>
      </c>
      <c r="AM148" s="189" t="e">
        <f t="shared" si="217"/>
        <v>#N/A</v>
      </c>
      <c r="AN148" s="189" t="e">
        <f t="shared" si="217"/>
        <v>#N/A</v>
      </c>
      <c r="AO148" s="189" t="e">
        <f t="shared" si="217"/>
        <v>#N/A</v>
      </c>
      <c r="AP148" s="189" t="e">
        <f t="shared" si="217"/>
        <v>#N/A</v>
      </c>
      <c r="AQ148" s="117"/>
      <c r="AT148" s="9" t="s">
        <v>194</v>
      </c>
      <c r="AU148" s="202"/>
      <c r="AW148" s="280"/>
      <c r="AX148" s="280"/>
      <c r="AY148" s="275" t="s">
        <v>1193</v>
      </c>
      <c r="AZ148" s="212" t="s">
        <v>1150</v>
      </c>
      <c r="BA148" s="273" t="s">
        <v>1160</v>
      </c>
      <c r="BB148" s="273" t="s">
        <v>1214</v>
      </c>
      <c r="BC148" s="273" t="s">
        <v>1214</v>
      </c>
      <c r="BD148" s="279" t="s">
        <v>2451</v>
      </c>
      <c r="BE148" s="279" t="s">
        <v>26</v>
      </c>
      <c r="BF148" s="273" t="s">
        <v>2454</v>
      </c>
      <c r="BG148" s="273" t="s">
        <v>2452</v>
      </c>
      <c r="BH148" s="273" t="s">
        <v>1443</v>
      </c>
      <c r="BI148" s="6" t="e">
        <f t="shared" si="204"/>
        <v>#N/A</v>
      </c>
    </row>
    <row r="149" spans="1:61" hidden="1">
      <c r="A149" s="89">
        <f t="shared" si="213"/>
        <v>0</v>
      </c>
      <c r="B149" s="89">
        <f t="shared" si="216"/>
        <v>0</v>
      </c>
      <c r="C149" s="89">
        <f t="shared" si="214"/>
        <v>0</v>
      </c>
      <c r="E149" s="287" t="e">
        <f t="shared" ref="E149:L149" si="218">+MAX(E148,E150)</f>
        <v>#N/A</v>
      </c>
      <c r="F149" s="287" t="e">
        <f t="shared" si="218"/>
        <v>#N/A</v>
      </c>
      <c r="G149" s="287" t="e">
        <f t="shared" si="218"/>
        <v>#N/A</v>
      </c>
      <c r="H149" s="287" t="e">
        <f t="shared" si="218"/>
        <v>#N/A</v>
      </c>
      <c r="I149" s="287" t="e">
        <f t="shared" si="218"/>
        <v>#N/A</v>
      </c>
      <c r="J149" s="287" t="e">
        <f t="shared" si="218"/>
        <v>#N/A</v>
      </c>
      <c r="K149" s="287" t="e">
        <f t="shared" si="218"/>
        <v>#N/A</v>
      </c>
      <c r="L149" s="287" t="e">
        <f t="shared" si="218"/>
        <v>#N/A</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2453</v>
      </c>
      <c r="BH149" s="273" t="s">
        <v>2456</v>
      </c>
      <c r="BI149" s="6">
        <f t="shared" si="204"/>
        <v>62</v>
      </c>
    </row>
    <row r="150" spans="1:61" ht="15" hidden="1" customHeight="1">
      <c r="A150" s="89">
        <f t="shared" si="213"/>
        <v>0</v>
      </c>
      <c r="B150" s="89">
        <f t="shared" si="216"/>
        <v>0</v>
      </c>
      <c r="C150" s="89">
        <f t="shared" si="214"/>
        <v>0</v>
      </c>
      <c r="E150" s="286" t="e">
        <f t="shared" ref="E150:L150" si="219">+MAX(P150,Y150,AI150)</f>
        <v>#N/A</v>
      </c>
      <c r="F150" s="286" t="e">
        <f t="shared" si="219"/>
        <v>#N/A</v>
      </c>
      <c r="G150" s="286" t="e">
        <f t="shared" si="219"/>
        <v>#N/A</v>
      </c>
      <c r="H150" s="286" t="e">
        <f t="shared" si="219"/>
        <v>#N/A</v>
      </c>
      <c r="I150" s="286" t="e">
        <f t="shared" si="219"/>
        <v>#N/A</v>
      </c>
      <c r="J150" s="286" t="e">
        <f t="shared" si="219"/>
        <v>#N/A</v>
      </c>
      <c r="K150" s="286" t="e">
        <f t="shared" si="219"/>
        <v>#N/A</v>
      </c>
      <c r="L150" s="286" t="e">
        <f t="shared" si="219"/>
        <v>#N/A</v>
      </c>
      <c r="N150" s="91" t="str">
        <f>CONCATENATE($AU$13,$B$11,$N$146)</f>
        <v>6/29/2010 - 5/30/201160</v>
      </c>
      <c r="P150" s="189" t="e">
        <f>VLOOKUP($N150,'5-14-10-5-31-11'!$A$4:$L$1400,E$146+3,FALSE)</f>
        <v>#N/A</v>
      </c>
      <c r="Q150" s="189" t="e">
        <f>VLOOKUP($N150,'5-14-10-5-31-11'!$A$4:$L$1400,F$146+3,FALSE)</f>
        <v>#N/A</v>
      </c>
      <c r="R150" s="189" t="e">
        <f>VLOOKUP($N150,'5-14-10-5-31-11'!$A$4:$L$1400,G$146+3,FALSE)</f>
        <v>#N/A</v>
      </c>
      <c r="S150" s="189" t="e">
        <f>VLOOKUP($N150,'5-14-10-5-31-11'!$A$4:$L$1400,H$146+3,FALSE)</f>
        <v>#N/A</v>
      </c>
      <c r="T150" s="189" t="e">
        <f>VLOOKUP($N150,'5-14-10-5-31-11'!$A$4:$L$1400,I$146+3,FALSE)</f>
        <v>#N/A</v>
      </c>
      <c r="U150" s="189" t="e">
        <f>VLOOKUP($N150,'5-14-10-5-31-11'!$A$4:$L$1400,J$146+3,FALSE)</f>
        <v>#N/A</v>
      </c>
      <c r="V150" s="189" t="e">
        <f>VLOOKUP($N150,'5-14-10-5-31-11'!$A$4:$L$1400,K$146+3,FALSE)</f>
        <v>#N/A</v>
      </c>
      <c r="W150" s="189" t="e">
        <f>VLOOKUP($N150,'5-14-10-5-31-11'!$A$4:$L$1400,L$146+3,FALSE)</f>
        <v>#N/A</v>
      </c>
      <c r="Y150" s="38"/>
      <c r="Z150" s="30"/>
      <c r="AA150" s="30"/>
      <c r="AB150" s="30"/>
      <c r="AC150" s="30"/>
      <c r="AD150" s="30"/>
      <c r="AE150" s="30"/>
      <c r="AF150" s="39"/>
      <c r="AI150" s="189" t="e">
        <f t="shared" ref="AI150:AP150" si="220">+AI122/5*6</f>
        <v>#N/A</v>
      </c>
      <c r="AJ150" s="189" t="e">
        <f t="shared" si="220"/>
        <v>#N/A</v>
      </c>
      <c r="AK150" s="189" t="e">
        <f t="shared" si="220"/>
        <v>#N/A</v>
      </c>
      <c r="AL150" s="189" t="e">
        <f t="shared" si="220"/>
        <v>#N/A</v>
      </c>
      <c r="AM150" s="189" t="e">
        <f t="shared" si="220"/>
        <v>#N/A</v>
      </c>
      <c r="AN150" s="189" t="e">
        <f t="shared" si="220"/>
        <v>#N/A</v>
      </c>
      <c r="AO150" s="189" t="e">
        <f t="shared" si="220"/>
        <v>#N/A</v>
      </c>
      <c r="AP150" s="189" t="e">
        <f t="shared" si="220"/>
        <v>#N/A</v>
      </c>
      <c r="AQ150" s="117"/>
      <c r="AT150" s="9" t="s">
        <v>197</v>
      </c>
      <c r="AW150" s="280"/>
      <c r="AX150" s="280"/>
      <c r="AY150" s="275" t="s">
        <v>1195</v>
      </c>
      <c r="AZ150" s="212" t="s">
        <v>1151</v>
      </c>
      <c r="BA150" s="273" t="s">
        <v>1162</v>
      </c>
      <c r="BB150" s="273" t="s">
        <v>1215</v>
      </c>
      <c r="BC150" s="273" t="s">
        <v>1215</v>
      </c>
      <c r="BD150" s="279" t="s">
        <v>2452</v>
      </c>
      <c r="BE150" s="279" t="s">
        <v>2451</v>
      </c>
      <c r="BF150" s="273" t="s">
        <v>1443</v>
      </c>
      <c r="BG150" s="273" t="s">
        <v>2454</v>
      </c>
      <c r="BH150" s="273" t="s">
        <v>1509</v>
      </c>
      <c r="BI150" s="6" t="e">
        <f t="shared" si="204"/>
        <v>#N/A</v>
      </c>
    </row>
    <row r="151" spans="1:61" ht="15" hidden="1" customHeight="1">
      <c r="A151" s="89">
        <f t="shared" si="213"/>
        <v>0</v>
      </c>
      <c r="B151" s="89">
        <f t="shared" si="216"/>
        <v>0</v>
      </c>
      <c r="C151" s="89">
        <f t="shared" si="214"/>
        <v>0</v>
      </c>
      <c r="E151" s="287" t="e">
        <f t="shared" ref="E151:L151" si="221">+MAX(E150,E152)</f>
        <v>#N/A</v>
      </c>
      <c r="F151" s="287" t="e">
        <f t="shared" si="221"/>
        <v>#N/A</v>
      </c>
      <c r="G151" s="287" t="e">
        <f t="shared" si="221"/>
        <v>#N/A</v>
      </c>
      <c r="H151" s="287" t="e">
        <f t="shared" si="221"/>
        <v>#N/A</v>
      </c>
      <c r="I151" s="287" t="e">
        <f t="shared" si="221"/>
        <v>#N/A</v>
      </c>
      <c r="J151" s="287" t="e">
        <f t="shared" si="221"/>
        <v>#N/A</v>
      </c>
      <c r="K151" s="287" t="e">
        <f t="shared" si="221"/>
        <v>#N/A</v>
      </c>
      <c r="L151" s="287" t="e">
        <f t="shared" si="221"/>
        <v>#N/A</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2453</v>
      </c>
      <c r="BE151" s="279" t="s">
        <v>1021</v>
      </c>
      <c r="BF151" s="273" t="s">
        <v>2456</v>
      </c>
      <c r="BG151" s="273" t="s">
        <v>3122</v>
      </c>
      <c r="BH151" s="273" t="s">
        <v>2458</v>
      </c>
      <c r="BI151" s="6">
        <f t="shared" si="204"/>
        <v>63</v>
      </c>
    </row>
    <row r="152" spans="1:61" ht="15" hidden="1" customHeight="1">
      <c r="A152" s="89">
        <f t="shared" si="213"/>
        <v>0</v>
      </c>
      <c r="B152" s="89">
        <f t="shared" si="216"/>
        <v>0</v>
      </c>
      <c r="C152" s="89">
        <f t="shared" si="214"/>
        <v>0</v>
      </c>
      <c r="E152" s="286" t="e">
        <f t="shared" ref="E152:L152" si="222">+MAX(P152,Y152,AI152)</f>
        <v>#N/A</v>
      </c>
      <c r="F152" s="286" t="e">
        <f t="shared" si="222"/>
        <v>#N/A</v>
      </c>
      <c r="G152" s="286" t="e">
        <f t="shared" si="222"/>
        <v>#N/A</v>
      </c>
      <c r="H152" s="286" t="e">
        <f t="shared" si="222"/>
        <v>#N/A</v>
      </c>
      <c r="I152" s="286" t="e">
        <f t="shared" si="222"/>
        <v>#N/A</v>
      </c>
      <c r="J152" s="286" t="e">
        <f t="shared" si="222"/>
        <v>#N/A</v>
      </c>
      <c r="K152" s="286" t="e">
        <f t="shared" si="222"/>
        <v>#N/A</v>
      </c>
      <c r="L152" s="286" t="e">
        <f t="shared" si="222"/>
        <v>#N/A</v>
      </c>
      <c r="N152" s="91" t="str">
        <f>CONCATENATE(AU15,$B$11)</f>
        <v>7/16/2011 - 11/31/2011</v>
      </c>
      <c r="P152" s="189" t="e">
        <f>VLOOKUP($N152,'6-1-11'!$A$4:$T$257,E$146+12,FALSE)</f>
        <v>#N/A</v>
      </c>
      <c r="Q152" s="189" t="e">
        <f>VLOOKUP($N152,'6-1-11'!$A$4:$T$257,F$146+12,FALSE)</f>
        <v>#N/A</v>
      </c>
      <c r="R152" s="189" t="e">
        <f>VLOOKUP($N152,'6-1-11'!$A$4:$T$257,G$146+12,FALSE)</f>
        <v>#N/A</v>
      </c>
      <c r="S152" s="189" t="e">
        <f>VLOOKUP($N152,'6-1-11'!$A$4:$T$257,H$146+12,FALSE)</f>
        <v>#N/A</v>
      </c>
      <c r="T152" s="189" t="e">
        <f>VLOOKUP($N152,'6-1-11'!$A$4:$T$257,I$146+12,FALSE)</f>
        <v>#N/A</v>
      </c>
      <c r="U152" s="189" t="e">
        <f>VLOOKUP($N152,'6-1-11'!$A$4:$T$257,J$146+12,FALSE)</f>
        <v>#N/A</v>
      </c>
      <c r="V152" s="189" t="e">
        <f>VLOOKUP($N152,'6-1-11'!$A$4:$T$257,K$146+12,FALSE)</f>
        <v>#N/A</v>
      </c>
      <c r="W152" s="189" t="e">
        <f>VLOOKUP($N152,'6-1-11'!$A$4:$T$257,L$146+12,FALSE)</f>
        <v>#N/A</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t="e">
        <f t="shared" ref="AI152:AP152" si="223">+AI124/5*6</f>
        <v>#N/A</v>
      </c>
      <c r="AJ152" s="189" t="e">
        <f t="shared" si="223"/>
        <v>#N/A</v>
      </c>
      <c r="AK152" s="189" t="e">
        <f t="shared" si="223"/>
        <v>#N/A</v>
      </c>
      <c r="AL152" s="189" t="e">
        <f t="shared" si="223"/>
        <v>#N/A</v>
      </c>
      <c r="AM152" s="189" t="e">
        <f t="shared" si="223"/>
        <v>#N/A</v>
      </c>
      <c r="AN152" s="189" t="e">
        <f t="shared" si="223"/>
        <v>#N/A</v>
      </c>
      <c r="AO152" s="189" t="e">
        <f t="shared" si="223"/>
        <v>#N/A</v>
      </c>
      <c r="AP152" s="189" t="e">
        <f t="shared" si="223"/>
        <v>#N/A</v>
      </c>
      <c r="AQ152" s="117"/>
      <c r="AT152" s="9" t="s">
        <v>199</v>
      </c>
      <c r="AW152" s="280"/>
      <c r="AX152" s="280"/>
      <c r="AY152" s="275" t="s">
        <v>2265</v>
      </c>
      <c r="AZ152" s="212" t="s">
        <v>1152</v>
      </c>
      <c r="BA152" s="273" t="s">
        <v>1455</v>
      </c>
      <c r="BB152" s="273" t="s">
        <v>1219</v>
      </c>
      <c r="BC152" s="273" t="s">
        <v>1219</v>
      </c>
      <c r="BD152" s="279" t="s">
        <v>2454</v>
      </c>
      <c r="BE152" s="279" t="s">
        <v>2452</v>
      </c>
      <c r="BF152" s="273" t="s">
        <v>1509</v>
      </c>
      <c r="BG152" s="273" t="s">
        <v>1107</v>
      </c>
      <c r="BH152" s="273" t="s">
        <v>2459</v>
      </c>
      <c r="BI152" s="6" t="e">
        <f t="shared" si="204"/>
        <v>#N/A</v>
      </c>
    </row>
    <row r="153" spans="1:61" ht="15" hidden="1" customHeight="1">
      <c r="A153" s="89">
        <f t="shared" si="213"/>
        <v>0</v>
      </c>
      <c r="B153" s="89">
        <f t="shared" si="216"/>
        <v>0</v>
      </c>
      <c r="C153" s="89">
        <f t="shared" si="214"/>
        <v>0</v>
      </c>
      <c r="E153" s="287" t="e">
        <f t="shared" ref="E153:L153" si="224">+MAX(E152,E154)</f>
        <v>#N/A</v>
      </c>
      <c r="F153" s="287" t="e">
        <f t="shared" si="224"/>
        <v>#N/A</v>
      </c>
      <c r="G153" s="287" t="e">
        <f t="shared" si="224"/>
        <v>#N/A</v>
      </c>
      <c r="H153" s="287" t="e">
        <f t="shared" si="224"/>
        <v>#N/A</v>
      </c>
      <c r="I153" s="287" t="e">
        <f t="shared" si="224"/>
        <v>#N/A</v>
      </c>
      <c r="J153" s="287" t="e">
        <f t="shared" si="224"/>
        <v>#N/A</v>
      </c>
      <c r="K153" s="287" t="e">
        <f t="shared" si="224"/>
        <v>#N/A</v>
      </c>
      <c r="L153" s="287" t="e">
        <f t="shared" si="224"/>
        <v>#N/A</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2455</v>
      </c>
      <c r="BE153" s="279" t="s">
        <v>2453</v>
      </c>
      <c r="BF153" s="273" t="s">
        <v>2458</v>
      </c>
      <c r="BG153" s="273" t="s">
        <v>1443</v>
      </c>
      <c r="BH153" s="273" t="s">
        <v>1108</v>
      </c>
      <c r="BI153" s="6" t="e">
        <f t="shared" si="204"/>
        <v>#N/A</v>
      </c>
    </row>
    <row r="154" spans="1:61" ht="15" hidden="1" customHeight="1">
      <c r="A154" s="89">
        <f t="shared" si="213"/>
        <v>0</v>
      </c>
      <c r="B154" s="89">
        <f t="shared" si="216"/>
        <v>0</v>
      </c>
      <c r="C154" s="89">
        <f t="shared" si="214"/>
        <v>0</v>
      </c>
      <c r="E154" s="286" t="e">
        <f t="shared" ref="E154:L154" si="225">+MAX(P154,Y154,AI154)</f>
        <v>#N/A</v>
      </c>
      <c r="F154" s="286" t="e">
        <f t="shared" si="225"/>
        <v>#N/A</v>
      </c>
      <c r="G154" s="286" t="e">
        <f t="shared" si="225"/>
        <v>#N/A</v>
      </c>
      <c r="H154" s="286" t="e">
        <f t="shared" si="225"/>
        <v>#N/A</v>
      </c>
      <c r="I154" s="286" t="e">
        <f t="shared" si="225"/>
        <v>#N/A</v>
      </c>
      <c r="J154" s="286" t="e">
        <f t="shared" si="225"/>
        <v>#N/A</v>
      </c>
      <c r="K154" s="286" t="e">
        <f t="shared" si="225"/>
        <v>#N/A</v>
      </c>
      <c r="L154" s="286" t="e">
        <f t="shared" si="225"/>
        <v>#N/A</v>
      </c>
      <c r="N154" s="91" t="str">
        <f>CONCATENATE(AU17,$B$11)</f>
        <v>1/16/2012 - 12/3/2012</v>
      </c>
      <c r="P154" s="189" t="e">
        <f>VLOOKUP($N154,'12-1-11'!$A$4:$T$257,E$146+12,FALSE)</f>
        <v>#N/A</v>
      </c>
      <c r="Q154" s="189" t="e">
        <f>VLOOKUP($N154,'12-1-11'!$A$4:$T$257,F$146+12,FALSE)</f>
        <v>#N/A</v>
      </c>
      <c r="R154" s="189" t="e">
        <f>VLOOKUP($N154,'12-1-11'!$A$4:$T$257,G$146+12,FALSE)</f>
        <v>#N/A</v>
      </c>
      <c r="S154" s="189" t="e">
        <f>VLOOKUP($N154,'12-1-11'!$A$4:$T$257,H$146+12,FALSE)</f>
        <v>#N/A</v>
      </c>
      <c r="T154" s="189" t="e">
        <f>VLOOKUP($N154,'12-1-11'!$A$4:$T$257,I$146+12,FALSE)</f>
        <v>#N/A</v>
      </c>
      <c r="U154" s="189" t="e">
        <f>VLOOKUP($N154,'12-1-11'!$A$4:$T$257,J$146+12,FALSE)</f>
        <v>#N/A</v>
      </c>
      <c r="V154" s="189" t="e">
        <f>VLOOKUP($N154,'12-1-11'!$A$4:$T$257,K$146+12,FALSE)</f>
        <v>#N/A</v>
      </c>
      <c r="W154" s="189" t="e">
        <f>VLOOKUP($N154,'12-1-11'!$A$4:$T$257,L$146+12,FALSE)</f>
        <v>#N/A</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t="e">
        <f t="shared" ref="AI154:AP154" si="226">+AI126/5*6</f>
        <v>#N/A</v>
      </c>
      <c r="AJ154" s="189" t="e">
        <f t="shared" si="226"/>
        <v>#N/A</v>
      </c>
      <c r="AK154" s="189" t="e">
        <f t="shared" si="226"/>
        <v>#N/A</v>
      </c>
      <c r="AL154" s="189" t="e">
        <f t="shared" si="226"/>
        <v>#N/A</v>
      </c>
      <c r="AM154" s="189" t="e">
        <f t="shared" si="226"/>
        <v>#N/A</v>
      </c>
      <c r="AN154" s="189" t="e">
        <f t="shared" si="226"/>
        <v>#N/A</v>
      </c>
      <c r="AO154" s="189" t="e">
        <f t="shared" si="226"/>
        <v>#N/A</v>
      </c>
      <c r="AP154" s="189" t="e">
        <f t="shared" si="226"/>
        <v>#N/A</v>
      </c>
      <c r="AQ154" s="117"/>
      <c r="AT154" s="211" t="s">
        <v>201</v>
      </c>
      <c r="AW154" s="280"/>
      <c r="AX154" s="280"/>
      <c r="AY154" s="275" t="s">
        <v>1196</v>
      </c>
      <c r="AZ154" s="212" t="s">
        <v>1153</v>
      </c>
      <c r="BA154" s="273" t="s">
        <v>1163</v>
      </c>
      <c r="BB154" s="273" t="s">
        <v>62</v>
      </c>
      <c r="BC154" s="273" t="s">
        <v>62</v>
      </c>
      <c r="BD154" s="279" t="s">
        <v>1107</v>
      </c>
      <c r="BE154" s="279" t="s">
        <v>2454</v>
      </c>
      <c r="BF154" s="273" t="s">
        <v>2459</v>
      </c>
      <c r="BG154" s="273" t="s">
        <v>2456</v>
      </c>
      <c r="BH154" s="273" t="s">
        <v>2461</v>
      </c>
      <c r="BI154" s="6" t="e">
        <f t="shared" si="204"/>
        <v>#N/A</v>
      </c>
    </row>
    <row r="155" spans="1:61" ht="15" hidden="1" customHeight="1">
      <c r="A155" s="89">
        <f t="shared" si="213"/>
        <v>0</v>
      </c>
      <c r="B155" s="89">
        <f t="shared" si="216"/>
        <v>0</v>
      </c>
      <c r="C155" s="89">
        <f t="shared" si="214"/>
        <v>0</v>
      </c>
      <c r="E155" s="287" t="e">
        <f t="shared" ref="E155:L155" si="227">+MAX(E154,E156)</f>
        <v>#N/A</v>
      </c>
      <c r="F155" s="287" t="e">
        <f t="shared" si="227"/>
        <v>#N/A</v>
      </c>
      <c r="G155" s="287" t="e">
        <f t="shared" si="227"/>
        <v>#N/A</v>
      </c>
      <c r="H155" s="287" t="e">
        <f t="shared" si="227"/>
        <v>#N/A</v>
      </c>
      <c r="I155" s="287" t="e">
        <f t="shared" si="227"/>
        <v>#N/A</v>
      </c>
      <c r="J155" s="287" t="e">
        <f t="shared" si="227"/>
        <v>#N/A</v>
      </c>
      <c r="K155" s="287" t="e">
        <f t="shared" si="227"/>
        <v>#N/A</v>
      </c>
      <c r="L155" s="287" t="e">
        <f t="shared" si="227"/>
        <v>#N/A</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2455</v>
      </c>
      <c r="BF155" s="273" t="s">
        <v>1108</v>
      </c>
      <c r="BG155" s="273" t="s">
        <v>1509</v>
      </c>
      <c r="BH155" s="273" t="s">
        <v>1109</v>
      </c>
      <c r="BI155" s="6" t="e">
        <f t="shared" si="204"/>
        <v>#N/A</v>
      </c>
    </row>
    <row r="156" spans="1:61" hidden="1">
      <c r="A156" s="89">
        <f t="shared" si="213"/>
        <v>0</v>
      </c>
      <c r="B156" s="89">
        <f t="shared" si="216"/>
        <v>0</v>
      </c>
      <c r="C156" s="89">
        <f t="shared" si="214"/>
        <v>0</v>
      </c>
      <c r="E156" s="286" t="e">
        <f t="shared" ref="E156:L156" si="228">+MAX(P156,Y156,AI156)</f>
        <v>#N/A</v>
      </c>
      <c r="F156" s="286" t="e">
        <f t="shared" si="228"/>
        <v>#N/A</v>
      </c>
      <c r="G156" s="286" t="e">
        <f t="shared" si="228"/>
        <v>#N/A</v>
      </c>
      <c r="H156" s="286" t="e">
        <f t="shared" si="228"/>
        <v>#N/A</v>
      </c>
      <c r="I156" s="286" t="e">
        <f t="shared" si="228"/>
        <v>#N/A</v>
      </c>
      <c r="J156" s="286" t="e">
        <f t="shared" si="228"/>
        <v>#N/A</v>
      </c>
      <c r="K156" s="286" t="e">
        <f t="shared" si="228"/>
        <v>#N/A</v>
      </c>
      <c r="L156" s="286" t="e">
        <f t="shared" si="228"/>
        <v>#N/A</v>
      </c>
      <c r="N156" s="91" t="str">
        <f>CONCATENATE(AU19,$B$11)</f>
        <v>1/18/2013 - 12/17/2013</v>
      </c>
      <c r="P156" s="189" t="e">
        <f>VLOOKUP($N156,'2013 placeholder'!$A$4:$T$257,E$146+12,FALSE)</f>
        <v>#N/A</v>
      </c>
      <c r="Q156" s="189" t="e">
        <f>VLOOKUP($N156,'2013 placeholder'!$A$4:$T$257,F$146+12,FALSE)</f>
        <v>#N/A</v>
      </c>
      <c r="R156" s="189" t="e">
        <f>VLOOKUP($N156,'2013 placeholder'!$A$4:$T$257,G$146+12,FALSE)</f>
        <v>#N/A</v>
      </c>
      <c r="S156" s="189" t="e">
        <f>VLOOKUP($N156,'2013 placeholder'!$A$4:$T$257,H$146+12,FALSE)</f>
        <v>#N/A</v>
      </c>
      <c r="T156" s="189" t="e">
        <f>VLOOKUP($N156,'2013 placeholder'!$A$4:$T$257,I$146+12,FALSE)</f>
        <v>#N/A</v>
      </c>
      <c r="U156" s="189" t="e">
        <f>VLOOKUP($N156,'2013 placeholder'!$A$4:$T$257,J$146+12,FALSE)</f>
        <v>#N/A</v>
      </c>
      <c r="V156" s="189" t="e">
        <f>VLOOKUP($N156,'2013 placeholder'!$A$4:$T$257,K$146+12,FALSE)</f>
        <v>#N/A</v>
      </c>
      <c r="W156" s="189" t="e">
        <f>VLOOKUP($N156,'2013 placeholder'!$A$4:$T$257,L$146+12,FALSE)</f>
        <v>#N/A</v>
      </c>
      <c r="Y156" s="189">
        <f>IF($B$18=$AU$10,VLOOKUP($N156,'2013 placeholder'!$A$4:$AK$257,E$146+29,FALSE),0)</f>
        <v>0</v>
      </c>
      <c r="Z156" s="189">
        <f>IF($B$18=$AU$10,VLOOKUP($N156,'2013 placeholder'!$A$4:$AK$257,F$146+29,FALSE),0)</f>
        <v>0</v>
      </c>
      <c r="AA156" s="189">
        <f>IF($B$18=$AU$10,VLOOKUP($N156,'2013 placeholder'!$A$4:$AK$257,G$146+29,FALSE),0)</f>
        <v>0</v>
      </c>
      <c r="AB156" s="189">
        <f>IF($B$18=$AU$10,VLOOKUP($N156,'2013 placeholder'!$A$4:$AK$257,H$146+29,FALSE),0)</f>
        <v>0</v>
      </c>
      <c r="AC156" s="189">
        <f>IF($B$18=$AU$10,VLOOKUP($N156,'2013 placeholder'!$A$4:$AK$257,I$146+29,FALSE),0)</f>
        <v>0</v>
      </c>
      <c r="AD156" s="189">
        <f>IF($B$18=$AU$10,VLOOKUP($N156,'2013 placeholder'!$A$4:$AK$257,J$146+29,FALSE),0)</f>
        <v>0</v>
      </c>
      <c r="AE156" s="189">
        <f>IF($B$18=$AU$10,VLOOKUP($N156,'2013 placeholder'!$A$4:$AK$257,K$146+29,FALSE),0)</f>
        <v>0</v>
      </c>
      <c r="AF156" s="189">
        <f>IF($B$18=$AU$10,VLOOKUP($N156,'2013 placeholder'!$A$4:$AK$257,L$146+29,FALSE),0)</f>
        <v>0</v>
      </c>
      <c r="AI156" s="189" t="e">
        <f t="shared" ref="AI156:AP156" si="229">+AI128*1.2</f>
        <v>#N/A</v>
      </c>
      <c r="AJ156" s="189" t="e">
        <f t="shared" si="229"/>
        <v>#N/A</v>
      </c>
      <c r="AK156" s="189" t="e">
        <f t="shared" si="229"/>
        <v>#N/A</v>
      </c>
      <c r="AL156" s="189" t="e">
        <f t="shared" si="229"/>
        <v>#N/A</v>
      </c>
      <c r="AM156" s="189" t="e">
        <f t="shared" si="229"/>
        <v>#N/A</v>
      </c>
      <c r="AN156" s="189" t="e">
        <f t="shared" si="229"/>
        <v>#N/A</v>
      </c>
      <c r="AO156" s="189" t="e">
        <f t="shared" si="229"/>
        <v>#N/A</v>
      </c>
      <c r="AP156" s="189" t="e">
        <f t="shared" si="229"/>
        <v>#N/A</v>
      </c>
      <c r="AQ156" s="117"/>
      <c r="AT156" s="9" t="s">
        <v>202</v>
      </c>
      <c r="AW156" s="280"/>
      <c r="AX156" s="280"/>
      <c r="AY156" s="275" t="s">
        <v>1197</v>
      </c>
      <c r="AZ156" s="212" t="s">
        <v>1453</v>
      </c>
      <c r="BA156" s="273" t="s">
        <v>2167</v>
      </c>
      <c r="BB156" s="273" t="s">
        <v>1222</v>
      </c>
      <c r="BC156" s="273" t="s">
        <v>1222</v>
      </c>
      <c r="BD156" s="279" t="s">
        <v>2456</v>
      </c>
      <c r="BE156" s="279" t="s">
        <v>1107</v>
      </c>
      <c r="BF156" s="273" t="s">
        <v>2460</v>
      </c>
      <c r="BG156" s="273" t="s">
        <v>2458</v>
      </c>
      <c r="BH156" s="273" t="s">
        <v>2462</v>
      </c>
      <c r="BI156" s="6">
        <f t="shared" si="204"/>
        <v>64</v>
      </c>
    </row>
    <row r="157" spans="1:61" hidden="1">
      <c r="A157" s="183">
        <f t="shared" si="213"/>
        <v>0</v>
      </c>
      <c r="B157" s="183">
        <f t="shared" si="216"/>
        <v>0</v>
      </c>
      <c r="C157" s="183">
        <f t="shared" si="214"/>
        <v>0</v>
      </c>
      <c r="E157" s="287" t="e">
        <f t="shared" ref="E157:L157" si="230">+MAX(E156,E158)</f>
        <v>#N/A</v>
      </c>
      <c r="F157" s="287" t="e">
        <f t="shared" si="230"/>
        <v>#N/A</v>
      </c>
      <c r="G157" s="287" t="e">
        <f t="shared" si="230"/>
        <v>#N/A</v>
      </c>
      <c r="H157" s="287" t="e">
        <f t="shared" si="230"/>
        <v>#N/A</v>
      </c>
      <c r="I157" s="287" t="e">
        <f t="shared" si="230"/>
        <v>#N/A</v>
      </c>
      <c r="J157" s="287" t="e">
        <f t="shared" si="230"/>
        <v>#N/A</v>
      </c>
      <c r="K157" s="287" t="e">
        <f t="shared" si="230"/>
        <v>#N/A</v>
      </c>
      <c r="L157" s="287" t="e">
        <f t="shared" si="230"/>
        <v>#N/A</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2459</v>
      </c>
      <c r="BH157" s="273" t="s">
        <v>1110</v>
      </c>
    </row>
    <row r="158" spans="1:61" hidden="1">
      <c r="A158" s="183">
        <f t="shared" si="213"/>
        <v>0</v>
      </c>
      <c r="B158" s="183">
        <f t="shared" si="216"/>
        <v>0</v>
      </c>
      <c r="C158" s="183">
        <f t="shared" si="214"/>
        <v>0</v>
      </c>
      <c r="E158" s="286" t="e">
        <f t="shared" ref="E158:L158" si="231">+MAX(P158,Y158,AI158)</f>
        <v>#N/A</v>
      </c>
      <c r="F158" s="286" t="e">
        <f t="shared" si="231"/>
        <v>#N/A</v>
      </c>
      <c r="G158" s="286" t="e">
        <f t="shared" si="231"/>
        <v>#N/A</v>
      </c>
      <c r="H158" s="286" t="e">
        <f t="shared" si="231"/>
        <v>#N/A</v>
      </c>
      <c r="I158" s="286" t="e">
        <f t="shared" si="231"/>
        <v>#N/A</v>
      </c>
      <c r="J158" s="286" t="e">
        <f t="shared" si="231"/>
        <v>#N/A</v>
      </c>
      <c r="K158" s="286" t="e">
        <f t="shared" si="231"/>
        <v>#N/A</v>
      </c>
      <c r="L158" s="286" t="e">
        <f t="shared" si="231"/>
        <v>#N/A</v>
      </c>
      <c r="N158" s="95" t="str">
        <f>CONCATENATE(AU21,$B$11)</f>
        <v>2/1/2014 - 3/5/2015</v>
      </c>
      <c r="P158" s="192" t="e">
        <f>VLOOKUP($N158,'2014 placeholder'!$A$4:$T$257,E$146+12,FALSE)</f>
        <v>#N/A</v>
      </c>
      <c r="Q158" s="192" t="e">
        <f>VLOOKUP($N158,'2014 placeholder'!$A$4:$T$257,F$146+12,FALSE)</f>
        <v>#N/A</v>
      </c>
      <c r="R158" s="192" t="e">
        <f>VLOOKUP($N158,'2014 placeholder'!$A$4:$T$257,G$146+12,FALSE)</f>
        <v>#N/A</v>
      </c>
      <c r="S158" s="192" t="e">
        <f>VLOOKUP($N158,'2014 placeholder'!$A$4:$T$257,H$146+12,FALSE)</f>
        <v>#N/A</v>
      </c>
      <c r="T158" s="192" t="e">
        <f>VLOOKUP($N158,'2014 placeholder'!$A$4:$T$257,I$146+12,FALSE)</f>
        <v>#N/A</v>
      </c>
      <c r="U158" s="192" t="e">
        <f>VLOOKUP($N158,'2014 placeholder'!$A$4:$T$257,J$146+12,FALSE)</f>
        <v>#N/A</v>
      </c>
      <c r="V158" s="192" t="e">
        <f>VLOOKUP($N158,'2014 placeholder'!$A$4:$T$257,K$146+12,FALSE)</f>
        <v>#N/A</v>
      </c>
      <c r="W158" s="192" t="e">
        <f>VLOOKUP($N158,'2014 placeholder'!$A$4:$T$257,L$146+12,FALSE)</f>
        <v>#N/A</v>
      </c>
      <c r="Y158" s="192">
        <f>IF($B$18=$AU$10,VLOOKUP($N158,'2014 placeholder'!$A$4:$AK$257,E$146+29,FALSE),0)</f>
        <v>0</v>
      </c>
      <c r="Z158" s="192">
        <f>IF($B$18=$AU$10,VLOOKUP($N158,'2014 placeholder'!$A$4:$AK$257,F$146+29,FALSE),0)</f>
        <v>0</v>
      </c>
      <c r="AA158" s="192">
        <f>IF($B$18=$AU$10,VLOOKUP($N158,'2014 placeholder'!$A$4:$AK$257,G$146+29,FALSE),0)</f>
        <v>0</v>
      </c>
      <c r="AB158" s="192">
        <f>IF($B$18=$AU$10,VLOOKUP($N158,'2014 placeholder'!$A$4:$AK$257,H$146+29,FALSE),0)</f>
        <v>0</v>
      </c>
      <c r="AC158" s="192">
        <f>IF($B$18=$AU$10,VLOOKUP($N158,'2014 placeholder'!$A$4:$AK$257,I$146+29,FALSE),0)</f>
        <v>0</v>
      </c>
      <c r="AD158" s="192">
        <f>IF($B$18=$AU$10,VLOOKUP($N158,'2014 placeholder'!$A$4:$AK$257,J$146+29,FALSE),0)</f>
        <v>0</v>
      </c>
      <c r="AE158" s="192">
        <f>IF($B$18=$AU$10,VLOOKUP($N158,'2014 placeholder'!$A$4:$AK$257,K$146+29,FALSE),0)</f>
        <v>0</v>
      </c>
      <c r="AF158" s="192">
        <f>IF($B$18=$AU$10,VLOOKUP($N158,'2014 placeholder'!$A$4:$AK$257,L$146+29,FALSE),0)</f>
        <v>0</v>
      </c>
      <c r="AI158" s="189" t="e">
        <f t="shared" ref="AI158:AP158" si="232">+AI130*1.2</f>
        <v>#N/A</v>
      </c>
      <c r="AJ158" s="189" t="e">
        <f t="shared" si="232"/>
        <v>#N/A</v>
      </c>
      <c r="AK158" s="189" t="e">
        <f t="shared" si="232"/>
        <v>#N/A</v>
      </c>
      <c r="AL158" s="189" t="e">
        <f t="shared" si="232"/>
        <v>#N/A</v>
      </c>
      <c r="AM158" s="189" t="e">
        <f t="shared" si="232"/>
        <v>#N/A</v>
      </c>
      <c r="AN158" s="189" t="e">
        <f t="shared" si="232"/>
        <v>#N/A</v>
      </c>
      <c r="AO158" s="189" t="e">
        <f t="shared" si="232"/>
        <v>#N/A</v>
      </c>
      <c r="AP158" s="189" t="e">
        <f t="shared" si="232"/>
        <v>#N/A</v>
      </c>
      <c r="AQ158" s="117"/>
      <c r="AT158" s="9" t="s">
        <v>204</v>
      </c>
      <c r="AW158" s="280"/>
      <c r="AX158" s="280"/>
      <c r="AY158" s="275" t="s">
        <v>1198</v>
      </c>
      <c r="AZ158" s="212" t="s">
        <v>1154</v>
      </c>
      <c r="BA158" s="273" t="s">
        <v>1457</v>
      </c>
      <c r="BB158" s="273" t="s">
        <v>1224</v>
      </c>
      <c r="BC158" s="273" t="s">
        <v>1224</v>
      </c>
      <c r="BD158" s="279" t="s">
        <v>2457</v>
      </c>
      <c r="BE158" s="279" t="s">
        <v>2456</v>
      </c>
      <c r="BF158" s="273" t="s">
        <v>2462</v>
      </c>
      <c r="BG158" s="273" t="s">
        <v>1108</v>
      </c>
      <c r="BH158" s="273" t="s">
        <v>1111</v>
      </c>
      <c r="BI158" s="6" t="e">
        <f>+MATCH(BE$10:BE$558,AZ$10:AZ$551,0)</f>
        <v>#N/A</v>
      </c>
    </row>
    <row r="159" spans="1:61" hidden="1">
      <c r="A159" s="183">
        <f t="shared" si="213"/>
        <v>0</v>
      </c>
      <c r="B159" s="183">
        <f t="shared" si="216"/>
        <v>0</v>
      </c>
      <c r="C159" s="183">
        <f t="shared" si="214"/>
        <v>0</v>
      </c>
      <c r="E159" s="287" t="e">
        <f>+MAX(E158,E160)</f>
        <v>#N/A</v>
      </c>
      <c r="F159" s="287" t="e">
        <f t="shared" ref="F159:L159" si="233">+MAX(F158,F160)</f>
        <v>#N/A</v>
      </c>
      <c r="G159" s="287" t="e">
        <f t="shared" si="233"/>
        <v>#N/A</v>
      </c>
      <c r="H159" s="287" t="e">
        <f t="shared" si="233"/>
        <v>#N/A</v>
      </c>
      <c r="I159" s="287" t="e">
        <f t="shared" si="233"/>
        <v>#N/A</v>
      </c>
      <c r="J159" s="287" t="e">
        <f t="shared" si="233"/>
        <v>#N/A</v>
      </c>
      <c r="K159" s="287" t="e">
        <f t="shared" si="233"/>
        <v>#N/A</v>
      </c>
      <c r="L159" s="287" t="e">
        <f t="shared" si="233"/>
        <v>#N/A</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2458</v>
      </c>
      <c r="BE159" s="279" t="s">
        <v>1509</v>
      </c>
      <c r="BF159" s="273" t="s">
        <v>1110</v>
      </c>
      <c r="BG159" s="273" t="s">
        <v>2461</v>
      </c>
      <c r="BH159" s="273" t="s">
        <v>3007</v>
      </c>
      <c r="BI159" s="6">
        <f>+MATCH(BE$10:BE$558,AZ$10:AZ$551,0)</f>
        <v>66</v>
      </c>
    </row>
    <row r="160" spans="1:61" hidden="1">
      <c r="A160" s="183">
        <f t="shared" si="213"/>
        <v>0</v>
      </c>
      <c r="B160" s="183">
        <f t="shared" si="216"/>
        <v>0</v>
      </c>
      <c r="C160" s="183">
        <f t="shared" si="214"/>
        <v>0</v>
      </c>
      <c r="E160" s="288" t="e">
        <f t="shared" ref="E160:L160" si="234">+MAX(P160,Y160,AI160)</f>
        <v>#N/A</v>
      </c>
      <c r="F160" s="288" t="e">
        <f t="shared" si="234"/>
        <v>#N/A</v>
      </c>
      <c r="G160" s="288" t="e">
        <f t="shared" si="234"/>
        <v>#N/A</v>
      </c>
      <c r="H160" s="288" t="e">
        <f t="shared" si="234"/>
        <v>#N/A</v>
      </c>
      <c r="I160" s="288" t="e">
        <f t="shared" si="234"/>
        <v>#N/A</v>
      </c>
      <c r="J160" s="288" t="e">
        <f t="shared" si="234"/>
        <v>#N/A</v>
      </c>
      <c r="K160" s="288" t="e">
        <f t="shared" si="234"/>
        <v>#N/A</v>
      </c>
      <c r="L160" s="288" t="e">
        <f t="shared" si="234"/>
        <v>#N/A</v>
      </c>
      <c r="N160" s="95" t="str">
        <f>CONCATENATE(AU23,$B$11)</f>
        <v>4/21/2015 - 3/27/2016</v>
      </c>
      <c r="P160" s="192" t="e">
        <f>VLOOKUP($N160,'2015 MTSP Limits'!$A$4:$T$257,E$146+12,FALSE)</f>
        <v>#N/A</v>
      </c>
      <c r="Q160" s="192" t="e">
        <f>VLOOKUP($N160,'2015 MTSP Limits'!$A$4:$T$257,F$146+12,FALSE)</f>
        <v>#N/A</v>
      </c>
      <c r="R160" s="192" t="e">
        <f>VLOOKUP($N160,'2015 MTSP Limits'!$A$4:$T$257,G$146+12,FALSE)</f>
        <v>#N/A</v>
      </c>
      <c r="S160" s="192" t="e">
        <f>VLOOKUP($N160,'2015 MTSP Limits'!$A$4:$T$257,H$146+12,FALSE)</f>
        <v>#N/A</v>
      </c>
      <c r="T160" s="192" t="e">
        <f>VLOOKUP($N160,'2015 MTSP Limits'!$A$4:$T$257,I$146+12,FALSE)</f>
        <v>#N/A</v>
      </c>
      <c r="U160" s="192" t="e">
        <f>VLOOKUP($N160,'2015 MTSP Limits'!$A$4:$T$257,J$146+12,FALSE)</f>
        <v>#N/A</v>
      </c>
      <c r="V160" s="192" t="e">
        <f>VLOOKUP($N160,'2015 MTSP Limits'!$A$4:$T$257,K$146+12,FALSE)</f>
        <v>#N/A</v>
      </c>
      <c r="W160" s="192" t="e">
        <f>VLOOKUP($N160,'2015 MTSP Limits'!$A$4:$T$257,L$146+12,FALSE)</f>
        <v>#N/A</v>
      </c>
      <c r="Y160" s="192">
        <f>IF($B$18=$AU$10,VLOOKUP($N160,'2015 MTSP Limits'!$A$4:$AK$257,E$118+29,FALSE),0)</f>
        <v>0</v>
      </c>
      <c r="Z160" s="192">
        <f>IF($B$18=$AU$10,VLOOKUP($N160,'2015 MTSP Limits'!$A$4:$AK$257,F$118+29,FALSE),0)</f>
        <v>0</v>
      </c>
      <c r="AA160" s="192">
        <f>IF($B$18=$AU$10,VLOOKUP($N160,'2015 MTSP Limits'!$A$4:$AK$257,G$118+29,FALSE),0)</f>
        <v>0</v>
      </c>
      <c r="AB160" s="192">
        <f>IF($B$18=$AU$10,VLOOKUP($N160,'2015 MTSP Limits'!$A$4:$AK$257,H$118+29,FALSE),0)</f>
        <v>0</v>
      </c>
      <c r="AC160" s="192">
        <f>IF($B$18=$AU$10,VLOOKUP($N160,'2015 MTSP Limits'!$A$4:$AK$257,I$118+29,FALSE),0)</f>
        <v>0</v>
      </c>
      <c r="AD160" s="192">
        <f>IF($B$18=$AU$10,VLOOKUP($N160,'2015 MTSP Limits'!$A$4:$AK$257,J$118+29,FALSE),0)</f>
        <v>0</v>
      </c>
      <c r="AE160" s="192">
        <f>IF($B$18=$AU$10,VLOOKUP($N160,'2015 MTSP Limits'!$A$4:$AK$257,K$118+29,FALSE),0)</f>
        <v>0</v>
      </c>
      <c r="AF160" s="192">
        <f>IF($B$18=$AU$10,VLOOKUP($N160,'2015 MTSP Limits'!$A$4:$AK$257,L$118+29,FALSE),0)</f>
        <v>0</v>
      </c>
      <c r="AI160" s="189" t="e">
        <f t="shared" ref="AI160:AP160" si="235">+AI132*1.2</f>
        <v>#N/A</v>
      </c>
      <c r="AJ160" s="189" t="e">
        <f t="shared" si="235"/>
        <v>#N/A</v>
      </c>
      <c r="AK160" s="189" t="e">
        <f t="shared" si="235"/>
        <v>#N/A</v>
      </c>
      <c r="AL160" s="189" t="e">
        <f t="shared" si="235"/>
        <v>#N/A</v>
      </c>
      <c r="AM160" s="189" t="e">
        <f t="shared" si="235"/>
        <v>#N/A</v>
      </c>
      <c r="AN160" s="189" t="e">
        <f t="shared" si="235"/>
        <v>#N/A</v>
      </c>
      <c r="AO160" s="189" t="e">
        <f t="shared" si="235"/>
        <v>#N/A</v>
      </c>
      <c r="AP160" s="189" t="e">
        <f t="shared" si="235"/>
        <v>#N/A</v>
      </c>
      <c r="AQ160" s="117"/>
      <c r="AT160" s="9" t="s">
        <v>206</v>
      </c>
      <c r="AW160" s="280"/>
      <c r="AX160" s="280"/>
      <c r="AY160" s="275" t="s">
        <v>1199</v>
      </c>
      <c r="AZ160" s="212" t="s">
        <v>1155</v>
      </c>
      <c r="BA160" s="273" t="s">
        <v>1166</v>
      </c>
      <c r="BB160" s="273" t="s">
        <v>1226</v>
      </c>
      <c r="BC160" s="273" t="s">
        <v>1226</v>
      </c>
      <c r="BD160" s="279" t="s">
        <v>2459</v>
      </c>
      <c r="BE160" s="279" t="s">
        <v>2457</v>
      </c>
      <c r="BF160" s="273" t="s">
        <v>1111</v>
      </c>
      <c r="BG160" s="273" t="s">
        <v>1109</v>
      </c>
      <c r="BH160" s="273" t="s">
        <v>2463</v>
      </c>
      <c r="BI160" s="6" t="e">
        <f>+MATCH(BE$10:BE$558,AZ$10:AZ$551,0)</f>
        <v>#N/A</v>
      </c>
    </row>
    <row r="161" spans="1:61" s="202" customFormat="1" hidden="1">
      <c r="A161" s="183">
        <f t="shared" si="213"/>
        <v>0</v>
      </c>
      <c r="B161" s="183">
        <f t="shared" si="216"/>
        <v>0</v>
      </c>
      <c r="C161" s="183">
        <f t="shared" si="214"/>
        <v>0</v>
      </c>
      <c r="D161" s="6"/>
      <c r="E161" s="287" t="e">
        <f>+MAX(E160,E162)</f>
        <v>#N/A</v>
      </c>
      <c r="F161" s="287" t="e">
        <f t="shared" ref="F161:L161" si="236">+MAX(F160,F162)</f>
        <v>#N/A</v>
      </c>
      <c r="G161" s="287" t="e">
        <f t="shared" si="236"/>
        <v>#N/A</v>
      </c>
      <c r="H161" s="287" t="e">
        <f t="shared" si="236"/>
        <v>#N/A</v>
      </c>
      <c r="I161" s="287" t="e">
        <f t="shared" si="236"/>
        <v>#N/A</v>
      </c>
      <c r="J161" s="287" t="e">
        <f t="shared" si="236"/>
        <v>#N/A</v>
      </c>
      <c r="K161" s="287" t="e">
        <f t="shared" si="236"/>
        <v>#N/A</v>
      </c>
      <c r="L161" s="287" t="e">
        <f t="shared" si="236"/>
        <v>#N/A</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2458</v>
      </c>
      <c r="BF161" s="273" t="s">
        <v>3007</v>
      </c>
      <c r="BG161" s="273" t="s">
        <v>2462</v>
      </c>
      <c r="BH161" s="273" t="s">
        <v>1112</v>
      </c>
      <c r="BI161" s="202" t="e">
        <f>+MATCH(BE$10:BE$558,AZ$10:AZ$551,0)</f>
        <v>#N/A</v>
      </c>
    </row>
    <row r="162" spans="1:61" s="202" customFormat="1" ht="15" hidden="1" customHeight="1">
      <c r="A162" s="183">
        <f t="shared" si="213"/>
        <v>0</v>
      </c>
      <c r="B162" s="183">
        <f t="shared" si="216"/>
        <v>0</v>
      </c>
      <c r="C162" s="183">
        <f t="shared" si="214"/>
        <v>0</v>
      </c>
      <c r="D162" s="6"/>
      <c r="E162" s="288" t="e">
        <f t="shared" ref="E162:L162" si="237">+MAX(P162,Y162,AI162)</f>
        <v>#N/A</v>
      </c>
      <c r="F162" s="288" t="e">
        <f t="shared" si="237"/>
        <v>#N/A</v>
      </c>
      <c r="G162" s="288" t="e">
        <f t="shared" si="237"/>
        <v>#N/A</v>
      </c>
      <c r="H162" s="288" t="e">
        <f t="shared" si="237"/>
        <v>#N/A</v>
      </c>
      <c r="I162" s="288" t="e">
        <f t="shared" si="237"/>
        <v>#N/A</v>
      </c>
      <c r="J162" s="288" t="e">
        <f t="shared" si="237"/>
        <v>#N/A</v>
      </c>
      <c r="K162" s="288" t="e">
        <f t="shared" si="237"/>
        <v>#N/A</v>
      </c>
      <c r="L162" s="288" t="e">
        <f t="shared" si="237"/>
        <v>#N/A</v>
      </c>
      <c r="M162" s="6"/>
      <c r="N162" s="95" t="str">
        <f>CONCATENATE(AU25,$B$11)</f>
        <v>5/13/2016 - 4/13/2017</v>
      </c>
      <c r="O162" s="6"/>
      <c r="P162" s="192" t="e">
        <f>VLOOKUP($N162,MTSP2016!$A$4:$T$257,E$146+12,FALSE)</f>
        <v>#N/A</v>
      </c>
      <c r="Q162" s="192" t="e">
        <f>VLOOKUP($N162,MTSP2016!$A$4:$T$257,F$146+12,FALSE)</f>
        <v>#N/A</v>
      </c>
      <c r="R162" s="192" t="e">
        <f>VLOOKUP($N162,MTSP2016!$A$4:$T$257,G$146+12,FALSE)</f>
        <v>#N/A</v>
      </c>
      <c r="S162" s="192" t="e">
        <f>VLOOKUP($N162,MTSP2016!$A$4:$T$257,H$146+12,FALSE)</f>
        <v>#N/A</v>
      </c>
      <c r="T162" s="192" t="e">
        <f>VLOOKUP($N162,MTSP2016!$A$4:$T$257,I$146+12,FALSE)</f>
        <v>#N/A</v>
      </c>
      <c r="U162" s="192" t="e">
        <f>VLOOKUP($N162,MTSP2016!$A$4:$T$257,J$146+12,FALSE)</f>
        <v>#N/A</v>
      </c>
      <c r="V162" s="192" t="e">
        <f>VLOOKUP($N162,MTSP2016!$A$4:$T$257,K$146+12,FALSE)</f>
        <v>#N/A</v>
      </c>
      <c r="W162" s="192" t="e">
        <f>VLOOKUP($N162,MTSP2016!$A$4:$T$257,L$146+12,FALSE)</f>
        <v>#N/A</v>
      </c>
      <c r="Y162" s="192">
        <f>IF($B$18=$AU$10,VLOOKUP($N162,MTSP2016!$A$4:$AK$257,E$118+29,FALSE),0)</f>
        <v>0</v>
      </c>
      <c r="Z162" s="192">
        <f>IF($B$18=$AU$10,VLOOKUP($N162,MTSP2016!$A$4:$AK$257,F$118+29,FALSE),0)</f>
        <v>0</v>
      </c>
      <c r="AA162" s="192">
        <f>IF($B$18=$AU$10,VLOOKUP($N162,MTSP2016!$A$4:$AK$257,G$118+29,FALSE),0)</f>
        <v>0</v>
      </c>
      <c r="AB162" s="192">
        <f>IF($B$18=$AU$10,VLOOKUP($N162,MTSP2016!$A$4:$AK$257,H$118+29,FALSE),0)</f>
        <v>0</v>
      </c>
      <c r="AC162" s="192">
        <f>IF($B$18=$AU$10,VLOOKUP($N162,MTSP2016!$A$4:$AK$257,I$118+29,FALSE),0)</f>
        <v>0</v>
      </c>
      <c r="AD162" s="192">
        <f>IF($B$18=$AU$10,VLOOKUP($N162,MTSP2016!$A$4:$AK$257,J$118+29,FALSE),0)</f>
        <v>0</v>
      </c>
      <c r="AE162" s="192">
        <f>IF($B$18=$AU$10,VLOOKUP($N162,MTSP2016!$A$4:$AK$257,K$118+29,FALSE),0)</f>
        <v>0</v>
      </c>
      <c r="AF162" s="192">
        <f>IF($B$18=$AU$10,VLOOKUP($N162,MTSP2016!$A$4:$AK$257,L$118+29,FALSE),0)</f>
        <v>0</v>
      </c>
      <c r="AG162" s="6"/>
      <c r="AH162" s="6"/>
      <c r="AI162" s="189" t="e">
        <f t="shared" ref="AI162:AP162" si="238">+AI134*1.2</f>
        <v>#N/A</v>
      </c>
      <c r="AJ162" s="189" t="e">
        <f t="shared" si="238"/>
        <v>#N/A</v>
      </c>
      <c r="AK162" s="189" t="e">
        <f t="shared" si="238"/>
        <v>#N/A</v>
      </c>
      <c r="AL162" s="189" t="e">
        <f t="shared" si="238"/>
        <v>#N/A</v>
      </c>
      <c r="AM162" s="189" t="e">
        <f t="shared" si="238"/>
        <v>#N/A</v>
      </c>
      <c r="AN162" s="189" t="e">
        <f t="shared" si="238"/>
        <v>#N/A</v>
      </c>
      <c r="AO162" s="189" t="e">
        <f t="shared" si="238"/>
        <v>#N/A</v>
      </c>
      <c r="AP162" s="189" t="e">
        <f t="shared" si="238"/>
        <v>#N/A</v>
      </c>
      <c r="AQ162" s="117"/>
      <c r="AR162" s="6"/>
      <c r="AT162" s="9" t="s">
        <v>207</v>
      </c>
      <c r="AU162" s="6"/>
      <c r="AW162" s="280"/>
      <c r="AX162" s="280"/>
      <c r="AY162" s="275" t="s">
        <v>1200</v>
      </c>
      <c r="AZ162" s="212" t="s">
        <v>1156</v>
      </c>
      <c r="BA162" s="273" t="s">
        <v>1168</v>
      </c>
      <c r="BB162" s="273" t="s">
        <v>1227</v>
      </c>
      <c r="BC162" s="273" t="s">
        <v>1227</v>
      </c>
      <c r="BD162" s="279" t="s">
        <v>2460</v>
      </c>
      <c r="BE162" s="279" t="s">
        <v>2459</v>
      </c>
      <c r="BF162" s="273" t="s">
        <v>2463</v>
      </c>
      <c r="BG162" s="273" t="s">
        <v>1110</v>
      </c>
      <c r="BH162" s="273" t="s">
        <v>1510</v>
      </c>
      <c r="BI162" s="202" t="e">
        <f>+MATCH(BE$10:BE$558,AZ$10:AZ$551,0)</f>
        <v>#N/A</v>
      </c>
    </row>
    <row r="163" spans="1:61" s="202" customFormat="1" ht="15" hidden="1" customHeight="1">
      <c r="A163" s="290">
        <f t="shared" si="213"/>
        <v>0</v>
      </c>
      <c r="B163" s="290">
        <f t="shared" si="216"/>
        <v>0</v>
      </c>
      <c r="C163" s="290">
        <f t="shared" si="214"/>
        <v>0</v>
      </c>
      <c r="E163" s="287" t="e">
        <f>+MAX(E162,E164)</f>
        <v>#N/A</v>
      </c>
      <c r="F163" s="287" t="e">
        <f t="shared" ref="F163:L165" si="239">+MAX(F162,F164)</f>
        <v>#N/A</v>
      </c>
      <c r="G163" s="287" t="e">
        <f t="shared" si="239"/>
        <v>#N/A</v>
      </c>
      <c r="H163" s="287" t="e">
        <f t="shared" si="239"/>
        <v>#N/A</v>
      </c>
      <c r="I163" s="287" t="e">
        <f t="shared" si="239"/>
        <v>#N/A</v>
      </c>
      <c r="J163" s="287" t="e">
        <f t="shared" si="239"/>
        <v>#N/A</v>
      </c>
      <c r="K163" s="287" t="e">
        <f t="shared" si="239"/>
        <v>#N/A</v>
      </c>
      <c r="L163" s="287" t="e">
        <f t="shared" si="239"/>
        <v>#N/A</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2461</v>
      </c>
      <c r="BE163" s="279" t="s">
        <v>1108</v>
      </c>
      <c r="BF163" s="273" t="s">
        <v>1112</v>
      </c>
      <c r="BG163" s="273" t="s">
        <v>1111</v>
      </c>
      <c r="BH163" s="273" t="s">
        <v>3169</v>
      </c>
    </row>
    <row r="164" spans="1:61" s="202" customFormat="1" ht="15" hidden="1" customHeight="1">
      <c r="A164" s="183">
        <f t="shared" si="213"/>
        <v>0</v>
      </c>
      <c r="B164" s="183">
        <f t="shared" si="216"/>
        <v>0</v>
      </c>
      <c r="C164" s="183">
        <f t="shared" si="214"/>
        <v>0</v>
      </c>
      <c r="E164" s="289" t="e">
        <f t="shared" ref="E164:L164" si="240">+MAX(P164,Y164,AI164)</f>
        <v>#N/A</v>
      </c>
      <c r="F164" s="289" t="e">
        <f t="shared" si="240"/>
        <v>#N/A</v>
      </c>
      <c r="G164" s="289" t="e">
        <f t="shared" si="240"/>
        <v>#N/A</v>
      </c>
      <c r="H164" s="289" t="e">
        <f t="shared" si="240"/>
        <v>#N/A</v>
      </c>
      <c r="I164" s="289" t="e">
        <f t="shared" si="240"/>
        <v>#N/A</v>
      </c>
      <c r="J164" s="289" t="e">
        <f t="shared" si="240"/>
        <v>#N/A</v>
      </c>
      <c r="K164" s="289" t="e">
        <f t="shared" si="240"/>
        <v>#N/A</v>
      </c>
      <c r="L164" s="289" t="e">
        <f t="shared" si="240"/>
        <v>#N/A</v>
      </c>
      <c r="N164" s="213" t="str">
        <f>CONCATENATE(AU27,$B$11)</f>
        <v>5/30/2017 - 3/31/2018</v>
      </c>
      <c r="P164" s="192" t="e">
        <f>VLOOKUP(N164,MTSP2017!A4:T257,E$146+12,FALSE)</f>
        <v>#N/A</v>
      </c>
      <c r="Q164" s="192" t="e">
        <f>VLOOKUP(N164,MTSP2017!A4:T257,F$146+12,FALSE)</f>
        <v>#N/A</v>
      </c>
      <c r="R164" s="192" t="e">
        <f>VLOOKUP(N164,MTSP2017!A4:T257,G$146+12,FALSE)</f>
        <v>#N/A</v>
      </c>
      <c r="S164" s="192" t="e">
        <f>VLOOKUP(N164,MTSP2017!A4:T257,H$146+12,FALSE)</f>
        <v>#N/A</v>
      </c>
      <c r="T164" s="192" t="e">
        <f>VLOOKUP(N164,MTSP2017!A4:T257,I$146+12,FALSE)</f>
        <v>#N/A</v>
      </c>
      <c r="U164" s="192" t="e">
        <f>VLOOKUP(N164,MTSP2017!A4:T257,J$146+12,FALSE)</f>
        <v>#N/A</v>
      </c>
      <c r="V164" s="192" t="e">
        <f>VLOOKUP(N164,MTSP2017!A4:T257,K$146+12,FALSE)</f>
        <v>#N/A</v>
      </c>
      <c r="W164" s="192" t="e">
        <f>VLOOKUP(N164,MTSP2017!A4:T257,L$146+12,FALSE)</f>
        <v>#N/A</v>
      </c>
      <c r="Y164" s="192">
        <f>IF($B$18=$AU$10,VLOOKUP($N164,MTSP2017!A4:AK257,E$118+29,FALSE),0)</f>
        <v>0</v>
      </c>
      <c r="Z164" s="192">
        <f>IF($B$18=$AU$10,VLOOKUP($N164,MTSP2017!A4:AK257,F$118+29,FALSE),0)</f>
        <v>0</v>
      </c>
      <c r="AA164" s="192">
        <f>IF($B$18=$AU$10,VLOOKUP($N164,MTSP2017!A4:AK257,G$118+29,FALSE),0)</f>
        <v>0</v>
      </c>
      <c r="AB164" s="192">
        <f>IF($B$18=$AU$10,VLOOKUP($N164,MTSP2017!A4:AK257,H$118+29,FALSE),0)</f>
        <v>0</v>
      </c>
      <c r="AC164" s="192">
        <f>IF($B$18=$AU$10,VLOOKUP($N164,MTSP2017!A4:AK257,I$118+29,FALSE),0)</f>
        <v>0</v>
      </c>
      <c r="AD164" s="192">
        <f>IF($B$18=$AU$10,VLOOKUP($N164,MTSP2017!A4:AK257,J$118+29,FALSE),0)</f>
        <v>0</v>
      </c>
      <c r="AE164" s="192">
        <f>IF($B$18=$AU$10,VLOOKUP($N164,MTSP2017!A4:AK257,K$118+29,FALSE),0)</f>
        <v>0</v>
      </c>
      <c r="AF164" s="192">
        <f>IF($B$18=$AU$10,VLOOKUP($N164,MTSP2017!A4:AK257,L$118+29,FALSE),0)</f>
        <v>0</v>
      </c>
      <c r="AI164" s="192" t="e">
        <f t="shared" ref="AI164:AP164" si="241">+AI136*1.2</f>
        <v>#N/A</v>
      </c>
      <c r="AJ164" s="192" t="e">
        <f t="shared" si="241"/>
        <v>#N/A</v>
      </c>
      <c r="AK164" s="192" t="e">
        <f t="shared" si="241"/>
        <v>#N/A</v>
      </c>
      <c r="AL164" s="192" t="e">
        <f t="shared" si="241"/>
        <v>#N/A</v>
      </c>
      <c r="AM164" s="192" t="e">
        <f t="shared" si="241"/>
        <v>#N/A</v>
      </c>
      <c r="AN164" s="192" t="e">
        <f t="shared" si="241"/>
        <v>#N/A</v>
      </c>
      <c r="AO164" s="192" t="e">
        <f t="shared" si="241"/>
        <v>#N/A</v>
      </c>
      <c r="AP164" s="192" t="e">
        <f t="shared" si="241"/>
        <v>#N/A</v>
      </c>
      <c r="AQ164" s="210"/>
      <c r="AT164" s="9" t="s">
        <v>209</v>
      </c>
      <c r="AU164" s="6"/>
      <c r="AW164" s="280"/>
      <c r="AX164" s="280"/>
      <c r="AY164" s="275" t="s">
        <v>1201</v>
      </c>
      <c r="AZ164" s="212" t="s">
        <v>1157</v>
      </c>
      <c r="BA164" s="273" t="s">
        <v>1068</v>
      </c>
      <c r="BB164" s="273" t="s">
        <v>68</v>
      </c>
      <c r="BC164" s="273" t="s">
        <v>68</v>
      </c>
      <c r="BD164" s="279" t="s">
        <v>1109</v>
      </c>
      <c r="BE164" s="279" t="s">
        <v>2460</v>
      </c>
      <c r="BF164" s="273" t="s">
        <v>2464</v>
      </c>
      <c r="BG164" s="273" t="s">
        <v>3007</v>
      </c>
      <c r="BH164" s="273" t="s">
        <v>1114</v>
      </c>
    </row>
    <row r="165" spans="1:61" ht="15" hidden="1" customHeight="1">
      <c r="A165" s="183">
        <f t="shared" si="213"/>
        <v>0</v>
      </c>
      <c r="B165" s="183">
        <f t="shared" si="216"/>
        <v>0</v>
      </c>
      <c r="C165" s="183">
        <f t="shared" si="214"/>
        <v>0</v>
      </c>
      <c r="D165" s="202"/>
      <c r="E165" s="287" t="e">
        <f>+MAX(E164,E166)</f>
        <v>#N/A</v>
      </c>
      <c r="F165" s="287" t="e">
        <f t="shared" si="239"/>
        <v>#N/A</v>
      </c>
      <c r="G165" s="287" t="e">
        <f t="shared" si="239"/>
        <v>#N/A</v>
      </c>
      <c r="H165" s="287" t="e">
        <f t="shared" si="239"/>
        <v>#N/A</v>
      </c>
      <c r="I165" s="287" t="e">
        <f t="shared" si="239"/>
        <v>#N/A</v>
      </c>
      <c r="J165" s="287" t="e">
        <f t="shared" si="239"/>
        <v>#N/A</v>
      </c>
      <c r="K165" s="287" t="e">
        <f t="shared" si="239"/>
        <v>#N/A</v>
      </c>
      <c r="L165" s="287" t="e">
        <f t="shared" si="239"/>
        <v>#N/A</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2462</v>
      </c>
      <c r="BE165" s="279" t="s">
        <v>2461</v>
      </c>
      <c r="BF165" s="273" t="s">
        <v>1510</v>
      </c>
      <c r="BG165" s="273" t="s">
        <v>2463</v>
      </c>
      <c r="BH165" s="273" t="s">
        <v>2466</v>
      </c>
      <c r="BI165" s="6" t="e">
        <f t="shared" ref="BI165:BI184" si="242">+MATCH(BE$10:BE$558,AZ$10:AZ$551,0)</f>
        <v>#N/A</v>
      </c>
    </row>
    <row r="166" spans="1:61" hidden="1">
      <c r="A166" s="183">
        <f t="shared" si="213"/>
        <v>0</v>
      </c>
      <c r="B166" s="183">
        <f t="shared" si="216"/>
        <v>0</v>
      </c>
      <c r="C166" s="183">
        <f t="shared" si="214"/>
        <v>0</v>
      </c>
      <c r="D166" s="202"/>
      <c r="E166" s="289" t="e">
        <f t="shared" ref="E166:L166" si="243">+MAX(P166,Y166,AI166)</f>
        <v>#N/A</v>
      </c>
      <c r="F166" s="289" t="e">
        <f t="shared" si="243"/>
        <v>#N/A</v>
      </c>
      <c r="G166" s="289" t="e">
        <f t="shared" si="243"/>
        <v>#N/A</v>
      </c>
      <c r="H166" s="289" t="e">
        <f t="shared" si="243"/>
        <v>#N/A</v>
      </c>
      <c r="I166" s="289" t="e">
        <f t="shared" si="243"/>
        <v>#N/A</v>
      </c>
      <c r="J166" s="289" t="e">
        <f t="shared" si="243"/>
        <v>#N/A</v>
      </c>
      <c r="K166" s="289" t="e">
        <f t="shared" si="243"/>
        <v>#N/A</v>
      </c>
      <c r="L166" s="289" t="e">
        <f t="shared" si="243"/>
        <v>#N/A</v>
      </c>
      <c r="M166" s="202"/>
      <c r="N166" s="213" t="str">
        <f>CONCATENATE(AU29,$B$11)</f>
        <v>5/17/2018 - 4/23/2019</v>
      </c>
      <c r="O166" s="202"/>
      <c r="P166" s="192" t="e">
        <f>INDEX(MTSP2018!M3:M257,MATCH('Income-Rent Tool'!$N$166,MTSP2018!$A$3:$A$257,0))</f>
        <v>#N/A</v>
      </c>
      <c r="Q166" s="192" t="e">
        <f>INDEX(MTSP2018!N3:N257,MATCH('Income-Rent Tool'!$N$166,MTSP2018!$A$3:$A$257,0))</f>
        <v>#N/A</v>
      </c>
      <c r="R166" s="192" t="e">
        <f>INDEX(MTSP2018!O3:O257,MATCH('Income-Rent Tool'!$N$166,MTSP2018!$A$3:$A$257,0))</f>
        <v>#N/A</v>
      </c>
      <c r="S166" s="192" t="e">
        <f>INDEX(MTSP2018!P3:P257,MATCH('Income-Rent Tool'!$N$166,MTSP2018!$A$3:$A$257,0))</f>
        <v>#N/A</v>
      </c>
      <c r="T166" s="192" t="e">
        <f>INDEX(MTSP2018!Q3:Q257,MATCH('Income-Rent Tool'!$N$166,MTSP2018!$A$3:$A$257,0))</f>
        <v>#N/A</v>
      </c>
      <c r="U166" s="192" t="e">
        <f>INDEX(MTSP2018!R3:R257,MATCH('Income-Rent Tool'!$N$166,MTSP2018!$A$3:$A$257,0))</f>
        <v>#N/A</v>
      </c>
      <c r="V166" s="192" t="e">
        <f>INDEX(MTSP2018!S3:S257,MATCH('Income-Rent Tool'!$N$166,MTSP2018!$A$3:$A$257,0))</f>
        <v>#N/A</v>
      </c>
      <c r="W166" s="192" t="e">
        <f>INDEX(MTSP2018!T3:T257,MATCH('Income-Rent Tool'!$N$166,MTSP2018!$A$3:$A$257,0))</f>
        <v>#N/A</v>
      </c>
      <c r="X166" s="202"/>
      <c r="Y166" s="192">
        <f>IF($B$18=$AU$10,VLOOKUP($N166,MTSP2018!$A$3:$AR$257,E$118+29,FALSE),0)</f>
        <v>0</v>
      </c>
      <c r="Z166" s="192">
        <f>IF($B$18=$AU$10,VLOOKUP($N166,MTSP2018!$A$3:$AR$257,F$118+29,FALSE),0)</f>
        <v>0</v>
      </c>
      <c r="AA166" s="192">
        <f>IF($B$18=$AU$10,VLOOKUP($N166,MTSP2018!$A$3:$AR$257,G$118+29,FALSE),0)</f>
        <v>0</v>
      </c>
      <c r="AB166" s="192">
        <f>IF($B$18=$AU$10,VLOOKUP($N166,MTSP2018!$A$3:$AR$257,H$118+29,FALSE),0)</f>
        <v>0</v>
      </c>
      <c r="AC166" s="192">
        <f>IF($B$18=$AU$10,VLOOKUP($N166,MTSP2018!$A$3:$AR$257,I$118+29,FALSE),0)</f>
        <v>0</v>
      </c>
      <c r="AD166" s="192">
        <f>IF($B$18=$AU$10,VLOOKUP($N166,MTSP2018!$A$3:$AR$257,J$118+29,FALSE),0)</f>
        <v>0</v>
      </c>
      <c r="AE166" s="192">
        <f>IF($B$18=$AU$10,VLOOKUP($N166,MTSP2018!$A$3:$AR$257,K$118+29,FALSE),0)</f>
        <v>0</v>
      </c>
      <c r="AF166" s="192">
        <f>IF($B$18=$AU$10,VLOOKUP($N166,MTSP2018!$A$3:$AR$257,L$118+29,FALSE),0)</f>
        <v>0</v>
      </c>
      <c r="AG166" s="202"/>
      <c r="AH166" s="202"/>
      <c r="AI166" s="192" t="e">
        <f t="shared" ref="AI166:AP166" si="244">+AI138*1.2</f>
        <v>#N/A</v>
      </c>
      <c r="AJ166" s="192" t="e">
        <f t="shared" si="244"/>
        <v>#N/A</v>
      </c>
      <c r="AK166" s="192" t="e">
        <f t="shared" si="244"/>
        <v>#N/A</v>
      </c>
      <c r="AL166" s="192" t="e">
        <f t="shared" si="244"/>
        <v>#N/A</v>
      </c>
      <c r="AM166" s="192" t="e">
        <f t="shared" si="244"/>
        <v>#N/A</v>
      </c>
      <c r="AN166" s="192" t="e">
        <f t="shared" si="244"/>
        <v>#N/A</v>
      </c>
      <c r="AO166" s="192" t="e">
        <f t="shared" si="244"/>
        <v>#N/A</v>
      </c>
      <c r="AP166" s="192" t="e">
        <f t="shared" si="244"/>
        <v>#N/A</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2468</v>
      </c>
      <c r="BI166" s="6">
        <f t="shared" si="242"/>
        <v>68</v>
      </c>
    </row>
    <row r="167" spans="1:61" hidden="1">
      <c r="A167" s="183">
        <f t="shared" si="213"/>
        <v>0</v>
      </c>
      <c r="B167" s="183">
        <f t="shared" si="216"/>
        <v>0</v>
      </c>
      <c r="C167" s="183">
        <f t="shared" si="214"/>
        <v>0</v>
      </c>
      <c r="D167" s="202"/>
      <c r="E167" s="287" t="e">
        <f>+MAX(E166,E168)</f>
        <v>#N/A</v>
      </c>
      <c r="F167" s="287" t="e">
        <f t="shared" ref="F167:L167" si="245">+MAX(F166,F168)</f>
        <v>#N/A</v>
      </c>
      <c r="G167" s="287" t="e">
        <f t="shared" si="245"/>
        <v>#N/A</v>
      </c>
      <c r="H167" s="287" t="e">
        <f t="shared" si="245"/>
        <v>#N/A</v>
      </c>
      <c r="I167" s="287" t="e">
        <f t="shared" si="245"/>
        <v>#N/A</v>
      </c>
      <c r="J167" s="287" t="e">
        <f t="shared" si="245"/>
        <v>#N/A</v>
      </c>
      <c r="K167" s="287" t="e">
        <f t="shared" si="245"/>
        <v>#N/A</v>
      </c>
      <c r="L167" s="287" t="e">
        <f t="shared" si="245"/>
        <v>#N/A</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2462</v>
      </c>
      <c r="BF167" s="273" t="s">
        <v>1114</v>
      </c>
      <c r="BG167" s="273" t="s">
        <v>1510</v>
      </c>
      <c r="BH167" s="273" t="s">
        <v>2469</v>
      </c>
      <c r="BI167" s="6" t="e">
        <f t="shared" si="242"/>
        <v>#N/A</v>
      </c>
    </row>
    <row r="168" spans="1:61" hidden="1">
      <c r="A168" s="296">
        <f t="shared" si="213"/>
        <v>0</v>
      </c>
      <c r="B168" s="296">
        <f t="shared" si="216"/>
        <v>0</v>
      </c>
      <c r="C168" s="296">
        <f t="shared" si="214"/>
        <v>0</v>
      </c>
      <c r="D168" s="202"/>
      <c r="E168" s="297" t="e">
        <f t="shared" ref="E168:L168" si="246">+MAX(P168,Y168,AI168)</f>
        <v>#N/A</v>
      </c>
      <c r="F168" s="297" t="e">
        <f t="shared" si="246"/>
        <v>#N/A</v>
      </c>
      <c r="G168" s="297" t="e">
        <f t="shared" si="246"/>
        <v>#N/A</v>
      </c>
      <c r="H168" s="297" t="e">
        <f t="shared" si="246"/>
        <v>#N/A</v>
      </c>
      <c r="I168" s="297" t="e">
        <f t="shared" si="246"/>
        <v>#N/A</v>
      </c>
      <c r="J168" s="297" t="e">
        <f t="shared" si="246"/>
        <v>#N/A</v>
      </c>
      <c r="K168" s="297" t="e">
        <f t="shared" si="246"/>
        <v>#N/A</v>
      </c>
      <c r="L168" s="297" t="e">
        <f t="shared" si="246"/>
        <v>#N/A</v>
      </c>
      <c r="M168" s="202"/>
      <c r="N168" s="298" t="str">
        <f>CONCATENATE(AU31,$B$11)</f>
        <v>6/9/2019 - 3/31/2020</v>
      </c>
      <c r="O168" s="202"/>
      <c r="P168" s="299" t="e">
        <f>INDEX(MTSP2019!M3:M257,MATCH('Income-Rent Tool'!$N$168,MTSP2019!$A$3:$A$257,0))</f>
        <v>#N/A</v>
      </c>
      <c r="Q168" s="299" t="e">
        <f>INDEX(MTSP2019!N3:N257,MATCH('Income-Rent Tool'!$N$168,MTSP2019!$A$3:$A$257,0))</f>
        <v>#N/A</v>
      </c>
      <c r="R168" s="299" t="e">
        <f>INDEX(MTSP2019!O3:O257,MATCH('Income-Rent Tool'!$N$168,MTSP2019!$A$3:$A$257,0))</f>
        <v>#N/A</v>
      </c>
      <c r="S168" s="299" t="e">
        <f>INDEX(MTSP2019!P3:P257,MATCH('Income-Rent Tool'!$N$168,MTSP2019!$A$3:$A$257,0))</f>
        <v>#N/A</v>
      </c>
      <c r="T168" s="299" t="e">
        <f>INDEX(MTSP2019!Q3:Q257,MATCH('Income-Rent Tool'!$N$168,MTSP2019!$A$3:$A$257,0))</f>
        <v>#N/A</v>
      </c>
      <c r="U168" s="299" t="e">
        <f>INDEX(MTSP2019!R3:R257,MATCH('Income-Rent Tool'!$N$168,MTSP2019!$A$3:$A$257,0))</f>
        <v>#N/A</v>
      </c>
      <c r="V168" s="299" t="e">
        <f>INDEX(MTSP2019!S3:S257,MATCH('Income-Rent Tool'!$N$168,MTSP2019!$A$3:$A$257,0))</f>
        <v>#N/A</v>
      </c>
      <c r="W168" s="299" t="e">
        <f>INDEX(MTSP2019!T3:T257,MATCH('Income-Rent Tool'!$N$168,MTSP2019!$A$3:$A$257,0))</f>
        <v>#N/A</v>
      </c>
      <c r="X168" s="202"/>
      <c r="Y168" s="299">
        <f>IF($B$18=$AU$10,VLOOKUP($N168,MTSP2019!$A$3:$AR$257,E$118+29,FALSE),0)</f>
        <v>0</v>
      </c>
      <c r="Z168" s="299">
        <f>IF($B$18=$AU$10,VLOOKUP($N168,MTSP2019!$A$3:$AR$257,F$118+29,FALSE),0)</f>
        <v>0</v>
      </c>
      <c r="AA168" s="299">
        <f>IF($B$18=$AU$10,VLOOKUP($N168,MTSP2019!$A$3:$AR$257,G$118+29,FALSE),0)</f>
        <v>0</v>
      </c>
      <c r="AB168" s="299">
        <f>IF($B$18=$AU$10,VLOOKUP($N168,MTSP2019!$A$3:$AR$257,H$118+29,FALSE),0)</f>
        <v>0</v>
      </c>
      <c r="AC168" s="299">
        <f>IF($B$18=$AU$10,VLOOKUP($N168,MTSP2019!$A$3:$AR$257,I$118+29,FALSE),0)</f>
        <v>0</v>
      </c>
      <c r="AD168" s="299">
        <f>IF($B$18=$AU$10,VLOOKUP($N168,MTSP2019!$A$3:$AR$257,J$118+29,FALSE),0)</f>
        <v>0</v>
      </c>
      <c r="AE168" s="299">
        <f>IF($B$18=$AU$10,VLOOKUP($N168,MTSP2019!$A$3:$AR$257,K$118+29,FALSE),0)</f>
        <v>0</v>
      </c>
      <c r="AF168" s="299">
        <f>IF($B$18=$AU$10,VLOOKUP($N168,MTSP2019!$A$3:$AR$257,L$118+29,FALSE),0)</f>
        <v>0</v>
      </c>
      <c r="AG168" s="202"/>
      <c r="AH168" s="202"/>
      <c r="AI168" s="299" t="e">
        <f t="shared" ref="AI168:AP168" si="247">+AI140*1.2</f>
        <v>#N/A</v>
      </c>
      <c r="AJ168" s="299" t="e">
        <f t="shared" si="247"/>
        <v>#N/A</v>
      </c>
      <c r="AK168" s="299" t="e">
        <f t="shared" si="247"/>
        <v>#N/A</v>
      </c>
      <c r="AL168" s="299" t="e">
        <f t="shared" si="247"/>
        <v>#N/A</v>
      </c>
      <c r="AM168" s="299" t="e">
        <f t="shared" si="247"/>
        <v>#N/A</v>
      </c>
      <c r="AN168" s="299" t="e">
        <f t="shared" si="247"/>
        <v>#N/A</v>
      </c>
      <c r="AO168" s="299" t="e">
        <f t="shared" si="247"/>
        <v>#N/A</v>
      </c>
      <c r="AP168" s="299" t="e">
        <f t="shared" si="247"/>
        <v>#N/A</v>
      </c>
      <c r="AQ168" s="210"/>
      <c r="AT168" s="9" t="s">
        <v>213</v>
      </c>
      <c r="AW168" s="280"/>
      <c r="AX168" s="280"/>
      <c r="AY168" s="275" t="s">
        <v>1205</v>
      </c>
      <c r="AZ168" s="212" t="s">
        <v>1161</v>
      </c>
      <c r="BA168" s="273" t="s">
        <v>1173</v>
      </c>
      <c r="BB168" s="273" t="s">
        <v>1472</v>
      </c>
      <c r="BC168" s="273" t="s">
        <v>1472</v>
      </c>
      <c r="BD168" s="279" t="s">
        <v>2463</v>
      </c>
      <c r="BE168" s="279" t="s">
        <v>1110</v>
      </c>
      <c r="BF168" s="273" t="s">
        <v>2466</v>
      </c>
      <c r="BG168" s="273" t="s">
        <v>2164</v>
      </c>
      <c r="BH168" s="273" t="s">
        <v>1572</v>
      </c>
      <c r="BI168" s="6">
        <f t="shared" si="242"/>
        <v>69</v>
      </c>
    </row>
    <row r="169" spans="1:61" hidden="1">
      <c r="A169" s="183">
        <f t="shared" si="213"/>
        <v>0</v>
      </c>
      <c r="B169" s="183">
        <f t="shared" si="216"/>
        <v>0</v>
      </c>
      <c r="C169" s="183">
        <f t="shared" si="214"/>
        <v>0</v>
      </c>
      <c r="D169" s="202"/>
      <c r="E169" s="287" t="e">
        <f>+MAX(E168,E170)</f>
        <v>#N/A</v>
      </c>
      <c r="F169" s="287" t="e">
        <f t="shared" ref="F169:L169" si="248">+MAX(F168,F170)</f>
        <v>#N/A</v>
      </c>
      <c r="G169" s="287" t="e">
        <f t="shared" si="248"/>
        <v>#N/A</v>
      </c>
      <c r="H169" s="287" t="e">
        <f t="shared" si="248"/>
        <v>#N/A</v>
      </c>
      <c r="I169" s="287" t="e">
        <f t="shared" si="248"/>
        <v>#N/A</v>
      </c>
      <c r="J169" s="287" t="e">
        <f t="shared" si="248"/>
        <v>#N/A</v>
      </c>
      <c r="K169" s="287" t="e">
        <f t="shared" si="248"/>
        <v>#N/A</v>
      </c>
      <c r="L169" s="287" t="e">
        <f t="shared" si="248"/>
        <v>#N/A</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2467</v>
      </c>
      <c r="BG169" s="273" t="s">
        <v>1114</v>
      </c>
      <c r="BH169" s="273" t="s">
        <v>1511</v>
      </c>
      <c r="BI169" s="6">
        <f t="shared" si="242"/>
        <v>70</v>
      </c>
    </row>
    <row r="170" spans="1:61" ht="15" hidden="1" customHeight="1">
      <c r="A170" s="296">
        <f t="shared" si="213"/>
        <v>0</v>
      </c>
      <c r="B170" s="296">
        <f t="shared" si="216"/>
        <v>0</v>
      </c>
      <c r="C170" s="296">
        <f t="shared" si="214"/>
        <v>0</v>
      </c>
      <c r="D170" s="202"/>
      <c r="E170" s="297" t="e">
        <f t="shared" ref="E170" si="249">+MAX(P170,Y170,AI170)</f>
        <v>#N/A</v>
      </c>
      <c r="F170" s="297" t="e">
        <f t="shared" ref="F170" si="250">+MAX(Q170,Z170,AJ170)</f>
        <v>#N/A</v>
      </c>
      <c r="G170" s="297" t="e">
        <f t="shared" ref="G170" si="251">+MAX(R170,AA170,AK170)</f>
        <v>#N/A</v>
      </c>
      <c r="H170" s="297" t="e">
        <f t="shared" ref="H170" si="252">+MAX(S170,AB170,AL170)</f>
        <v>#N/A</v>
      </c>
      <c r="I170" s="297" t="e">
        <f t="shared" ref="I170" si="253">+MAX(T170,AC170,AM170)</f>
        <v>#N/A</v>
      </c>
      <c r="J170" s="297" t="e">
        <f t="shared" ref="J170" si="254">+MAX(U170,AD170,AN170)</f>
        <v>#N/A</v>
      </c>
      <c r="K170" s="297" t="e">
        <f t="shared" ref="K170" si="255">+MAX(V170,AE170,AO170)</f>
        <v>#N/A</v>
      </c>
      <c r="L170" s="297" t="e">
        <f t="shared" ref="L170" si="256">+MAX(W170,AF170,AP170)</f>
        <v>#N/A</v>
      </c>
      <c r="M170" s="202"/>
      <c r="N170" s="298" t="str">
        <f>CONCATENATE(AU33,$B$11)</f>
        <v>5/17/2020 - 3/31/2021</v>
      </c>
      <c r="O170" s="202"/>
      <c r="P170" s="299" t="e">
        <f>INDEX(MTSP2020!M3:M257,MATCH('Income-Rent Tool'!$N$170,MTSP2020!$A$3:$A$257,0))</f>
        <v>#N/A</v>
      </c>
      <c r="Q170" s="299" t="e">
        <f>INDEX(MTSP2020!N3:N257,MATCH('Income-Rent Tool'!$N$170,MTSP2020!$A$3:$A$257,0))</f>
        <v>#N/A</v>
      </c>
      <c r="R170" s="299" t="e">
        <f>INDEX(MTSP2020!O3:O257,MATCH('Income-Rent Tool'!$N$170,MTSP2020!$A$3:$A$257,0))</f>
        <v>#N/A</v>
      </c>
      <c r="S170" s="299" t="e">
        <f>INDEX(MTSP2020!P3:P257,MATCH('Income-Rent Tool'!$N$170,MTSP2020!$A$3:$A$257,0))</f>
        <v>#N/A</v>
      </c>
      <c r="T170" s="299" t="e">
        <f>INDEX(MTSP2020!Q3:Q257,MATCH('Income-Rent Tool'!$N$170,MTSP2020!$A$3:$A$257,0))</f>
        <v>#N/A</v>
      </c>
      <c r="U170" s="299" t="e">
        <f>INDEX(MTSP2020!R3:R257,MATCH('Income-Rent Tool'!$N$170,MTSP2020!$A$3:$A$257,0))</f>
        <v>#N/A</v>
      </c>
      <c r="V170" s="299" t="e">
        <f>INDEX(MTSP2020!S3:S257,MATCH('Income-Rent Tool'!$N$170,MTSP2020!$A$3:$A$257,0))</f>
        <v>#N/A</v>
      </c>
      <c r="W170" s="299" t="e">
        <f>INDEX(MTSP2020!T3:T257,MATCH('Income-Rent Tool'!$N$170,MTSP2020!$A$3:$A$257,0))</f>
        <v>#N/A</v>
      </c>
      <c r="X170" s="202"/>
      <c r="Y170" s="299">
        <f>IF($B$18=$AU$10,VLOOKUP($N170,MTSP2020!$A$3:$AR$257,E$118+29,FALSE),0)</f>
        <v>0</v>
      </c>
      <c r="Z170" s="299">
        <f>IF($B$18=$AU$10,VLOOKUP($N170,MTSP2020!$A$3:$AR$257,F$118+29,FALSE),0)</f>
        <v>0</v>
      </c>
      <c r="AA170" s="299">
        <f>IF($B$18=$AU$10,VLOOKUP($N170,MTSP2020!$A$3:$AR$257,G$118+29,FALSE),0)</f>
        <v>0</v>
      </c>
      <c r="AB170" s="299">
        <f>IF($B$18=$AU$10,VLOOKUP($N170,MTSP2020!$A$3:$AR$257,H$118+29,FALSE),0)</f>
        <v>0</v>
      </c>
      <c r="AC170" s="299">
        <f>IF($B$18=$AU$10,VLOOKUP($N170,MTSP2020!$A$3:$AR$257,I$118+29,FALSE),0)</f>
        <v>0</v>
      </c>
      <c r="AD170" s="299">
        <f>IF($B$18=$AU$10,VLOOKUP($N170,MTSP2020!$A$3:$AR$257,J$118+29,FALSE),0)</f>
        <v>0</v>
      </c>
      <c r="AE170" s="299">
        <f>IF($B$18=$AU$10,VLOOKUP($N170,MTSP2020!$A$3:$AR$257,K$118+29,FALSE),0)</f>
        <v>0</v>
      </c>
      <c r="AF170" s="299">
        <f>IF($B$18=$AU$10,VLOOKUP($N170,MTSP2020!$A$3:$AR$257,L$118+29,FALSE),0)</f>
        <v>0</v>
      </c>
      <c r="AG170" s="202"/>
      <c r="AH170" s="202"/>
      <c r="AI170" s="299" t="e">
        <f t="shared" ref="AI170:AP170" si="257">+AI142*1.2</f>
        <v>#N/A</v>
      </c>
      <c r="AJ170" s="299" t="e">
        <f t="shared" si="257"/>
        <v>#N/A</v>
      </c>
      <c r="AK170" s="299" t="e">
        <f t="shared" si="257"/>
        <v>#N/A</v>
      </c>
      <c r="AL170" s="299" t="e">
        <f t="shared" si="257"/>
        <v>#N/A</v>
      </c>
      <c r="AM170" s="299" t="e">
        <f t="shared" si="257"/>
        <v>#N/A</v>
      </c>
      <c r="AN170" s="299" t="e">
        <f t="shared" si="257"/>
        <v>#N/A</v>
      </c>
      <c r="AO170" s="299" t="e">
        <f t="shared" si="257"/>
        <v>#N/A</v>
      </c>
      <c r="AP170" s="299" t="e">
        <f t="shared" si="257"/>
        <v>#N/A</v>
      </c>
      <c r="AQ170" s="210"/>
      <c r="AT170" s="9" t="s">
        <v>90</v>
      </c>
      <c r="AU170" s="202"/>
      <c r="AW170" s="280"/>
      <c r="AX170" s="280"/>
      <c r="AY170" s="275" t="s">
        <v>1207</v>
      </c>
      <c r="AZ170" s="212" t="s">
        <v>1162</v>
      </c>
      <c r="BA170" s="273" t="s">
        <v>1174</v>
      </c>
      <c r="BB170" s="273" t="s">
        <v>1235</v>
      </c>
      <c r="BC170" s="273" t="s">
        <v>1236</v>
      </c>
      <c r="BD170" s="279" t="s">
        <v>2464</v>
      </c>
      <c r="BE170" s="279" t="s">
        <v>2463</v>
      </c>
      <c r="BF170" s="273" t="s">
        <v>3008</v>
      </c>
      <c r="BG170" s="273" t="s">
        <v>2466</v>
      </c>
      <c r="BH170" s="273" t="s">
        <v>3123</v>
      </c>
      <c r="BI170" s="6" t="e">
        <f t="shared" si="242"/>
        <v>#N/A</v>
      </c>
    </row>
    <row r="171" spans="1:61" hidden="1">
      <c r="A171" s="183">
        <f t="shared" si="213"/>
        <v>0</v>
      </c>
      <c r="B171" s="183">
        <f t="shared" si="216"/>
        <v>0</v>
      </c>
      <c r="C171" s="183">
        <f t="shared" si="214"/>
        <v>0</v>
      </c>
      <c r="D171" s="202"/>
      <c r="E171" s="287" t="e">
        <f>+MAX(E170,E172)</f>
        <v>#N/A</v>
      </c>
      <c r="F171" s="287" t="e">
        <f t="shared" ref="F171:L171" si="258">+MAX(F170,F172)</f>
        <v>#N/A</v>
      </c>
      <c r="G171" s="287" t="e">
        <f t="shared" si="258"/>
        <v>#N/A</v>
      </c>
      <c r="H171" s="287" t="e">
        <f t="shared" si="258"/>
        <v>#N/A</v>
      </c>
      <c r="I171" s="287" t="e">
        <f t="shared" si="258"/>
        <v>#N/A</v>
      </c>
      <c r="J171" s="287" t="e">
        <f t="shared" si="258"/>
        <v>#N/A</v>
      </c>
      <c r="K171" s="287" t="e">
        <f t="shared" si="258"/>
        <v>#N/A</v>
      </c>
      <c r="L171" s="287" t="e">
        <f t="shared" si="258"/>
        <v>#N/A</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2468</v>
      </c>
      <c r="BG171" s="273" t="s">
        <v>2467</v>
      </c>
      <c r="BH171" s="273" t="s">
        <v>2471</v>
      </c>
      <c r="BI171" s="6">
        <f t="shared" si="242"/>
        <v>71</v>
      </c>
    </row>
    <row r="172" spans="1:61" ht="15" hidden="1" customHeight="1">
      <c r="A172" s="296">
        <f t="shared" si="213"/>
        <v>0</v>
      </c>
      <c r="B172" s="296">
        <f t="shared" si="216"/>
        <v>0</v>
      </c>
      <c r="C172" s="296">
        <f t="shared" si="214"/>
        <v>0</v>
      </c>
      <c r="D172" s="202"/>
      <c r="E172" s="297" t="e">
        <f t="shared" ref="E172" si="259">+MAX(P172,Y172,AI172)</f>
        <v>#N/A</v>
      </c>
      <c r="F172" s="297" t="e">
        <f t="shared" ref="F172" si="260">+MAX(Q172,Z172,AJ172)</f>
        <v>#N/A</v>
      </c>
      <c r="G172" s="297" t="e">
        <f t="shared" ref="G172" si="261">+MAX(R172,AA172,AK172)</f>
        <v>#N/A</v>
      </c>
      <c r="H172" s="297" t="e">
        <f t="shared" ref="H172" si="262">+MAX(S172,AB172,AL172)</f>
        <v>#N/A</v>
      </c>
      <c r="I172" s="297" t="e">
        <f t="shared" ref="I172" si="263">+MAX(T172,AC172,AM172)</f>
        <v>#N/A</v>
      </c>
      <c r="J172" s="297" t="e">
        <f t="shared" ref="J172" si="264">+MAX(U172,AD172,AN172)</f>
        <v>#N/A</v>
      </c>
      <c r="K172" s="297" t="e">
        <f t="shared" ref="K172" si="265">+MAX(V172,AE172,AO172)</f>
        <v>#N/A</v>
      </c>
      <c r="L172" s="297" t="e">
        <f t="shared" ref="L172" si="266">+MAX(W172,AF172,AP172)</f>
        <v>#N/A</v>
      </c>
      <c r="M172" s="202"/>
      <c r="N172" s="298" t="str">
        <f>CONCATENATE(AU35,$B$11)</f>
        <v>On or After 5/17/2021</v>
      </c>
      <c r="O172" s="202"/>
      <c r="P172" s="299" t="e">
        <f>INDEX(MTSP2021!M3:M257,MATCH('Income-Rent Tool'!$N$172,MTSP2021!$A$3:$A$257,0))</f>
        <v>#N/A</v>
      </c>
      <c r="Q172" s="299" t="e">
        <f>INDEX(MTSP2021!N3:N257,MATCH('Income-Rent Tool'!$N$172,MTSP2021!$A$3:$A$257,0))</f>
        <v>#N/A</v>
      </c>
      <c r="R172" s="299" t="e">
        <f>INDEX(MTSP2021!O3:O257,MATCH('Income-Rent Tool'!$N$172,MTSP2021!$A$3:$A$257,0))</f>
        <v>#N/A</v>
      </c>
      <c r="S172" s="299" t="e">
        <f>INDEX(MTSP2021!P3:P257,MATCH('Income-Rent Tool'!$N$172,MTSP2021!$A$3:$A$257,0))</f>
        <v>#N/A</v>
      </c>
      <c r="T172" s="299" t="e">
        <f>INDEX(MTSP2021!Q3:Q257,MATCH('Income-Rent Tool'!$N$172,MTSP2021!$A$3:$A$257,0))</f>
        <v>#N/A</v>
      </c>
      <c r="U172" s="299" t="e">
        <f>INDEX(MTSP2021!R3:R257,MATCH('Income-Rent Tool'!$N$172,MTSP2021!$A$3:$A$257,0))</f>
        <v>#N/A</v>
      </c>
      <c r="V172" s="299" t="e">
        <f>INDEX(MTSP2021!S3:S257,MATCH('Income-Rent Tool'!$N$172,MTSP2021!$A$3:$A$257,0))</f>
        <v>#N/A</v>
      </c>
      <c r="W172" s="299" t="e">
        <f>INDEX(MTSP2021!T3:T257,MATCH('Income-Rent Tool'!$N$172,MTSP2021!$A$3:$A$257,0))</f>
        <v>#N/A</v>
      </c>
      <c r="X172" s="202"/>
      <c r="Y172" s="299">
        <f>IF($B$18=$AU$10,VLOOKUP($N172,MTSP2021!$A$3:$AR$257,E$118+29,FALSE),0)</f>
        <v>0</v>
      </c>
      <c r="Z172" s="299">
        <f>IF($B$18=$AU$10,VLOOKUP($N172,MTSP2021!$A$3:$AR$257,F$118+29,FALSE),0)</f>
        <v>0</v>
      </c>
      <c r="AA172" s="299">
        <f>IF($B$18=$AU$10,VLOOKUP($N172,MTSP2021!$A$3:$AR$257,G$118+29,FALSE),0)</f>
        <v>0</v>
      </c>
      <c r="AB172" s="299">
        <f>IF($B$18=$AU$10,VLOOKUP($N172,MTSP2021!$A$3:$AR$257,H$118+29,FALSE),0)</f>
        <v>0</v>
      </c>
      <c r="AC172" s="299">
        <f>IF($B$18=$AU$10,VLOOKUP($N172,MTSP2021!$A$3:$AR$257,I$118+29,FALSE),0)</f>
        <v>0</v>
      </c>
      <c r="AD172" s="299">
        <f>IF($B$18=$AU$10,VLOOKUP($N172,MTSP2021!$A$3:$AR$257,J$118+29,FALSE),0)</f>
        <v>0</v>
      </c>
      <c r="AE172" s="299">
        <f>IF($B$18=$AU$10,VLOOKUP($N172,MTSP2021!$A$3:$AR$257,K$118+29,FALSE),0)</f>
        <v>0</v>
      </c>
      <c r="AF172" s="299">
        <f>IF($B$18=$AU$10,VLOOKUP($N172,MTSP2021!$A$3:$AR$257,L$118+29,FALSE),0)</f>
        <v>0</v>
      </c>
      <c r="AG172" s="202"/>
      <c r="AH172" s="202"/>
      <c r="AI172" s="299" t="e">
        <f t="shared" ref="AI172:AP172" si="267">+AI144*1.2</f>
        <v>#N/A</v>
      </c>
      <c r="AJ172" s="299" t="e">
        <f t="shared" si="267"/>
        <v>#N/A</v>
      </c>
      <c r="AK172" s="299" t="e">
        <f t="shared" si="267"/>
        <v>#N/A</v>
      </c>
      <c r="AL172" s="299" t="e">
        <f t="shared" si="267"/>
        <v>#N/A</v>
      </c>
      <c r="AM172" s="299" t="e">
        <f t="shared" si="267"/>
        <v>#N/A</v>
      </c>
      <c r="AN172" s="299" t="e">
        <f t="shared" si="267"/>
        <v>#N/A</v>
      </c>
      <c r="AO172" s="299" t="e">
        <f t="shared" si="267"/>
        <v>#N/A</v>
      </c>
      <c r="AP172" s="299" t="e">
        <f t="shared" si="267"/>
        <v>#N/A</v>
      </c>
      <c r="AQ172" s="210"/>
      <c r="AT172" s="9" t="s">
        <v>216</v>
      </c>
      <c r="AW172" s="280"/>
      <c r="AX172" s="280"/>
      <c r="AY172" s="275" t="s">
        <v>1209</v>
      </c>
      <c r="AZ172" s="212" t="s">
        <v>1455</v>
      </c>
      <c r="BA172" s="273" t="s">
        <v>1176</v>
      </c>
      <c r="BB172" s="273" t="s">
        <v>1237</v>
      </c>
      <c r="BC172" s="273" t="s">
        <v>1474</v>
      </c>
      <c r="BD172" s="279" t="s">
        <v>1113</v>
      </c>
      <c r="BE172" s="279" t="s">
        <v>2464</v>
      </c>
      <c r="BF172" s="273" t="s">
        <v>2469</v>
      </c>
      <c r="BG172" s="273" t="s">
        <v>3008</v>
      </c>
      <c r="BH172" s="273" t="s">
        <v>2943</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2697</v>
      </c>
      <c r="BD173" s="279" t="s">
        <v>2465</v>
      </c>
      <c r="BE173" s="279" t="s">
        <v>1510</v>
      </c>
      <c r="BF173" s="273" t="s">
        <v>1572</v>
      </c>
      <c r="BG173" s="273" t="s">
        <v>2468</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5" t="s">
        <v>1412</v>
      </c>
      <c r="Q174" s="375"/>
      <c r="R174" s="375"/>
      <c r="S174" s="375"/>
      <c r="T174" s="375"/>
      <c r="U174" s="375"/>
      <c r="V174" s="375"/>
      <c r="W174" s="375"/>
      <c r="Y174" s="393" t="s">
        <v>1413</v>
      </c>
      <c r="Z174" s="393"/>
      <c r="AA174" s="393"/>
      <c r="AB174" s="393"/>
      <c r="AC174" s="393"/>
      <c r="AD174" s="393"/>
      <c r="AE174" s="393"/>
      <c r="AF174" s="393"/>
      <c r="AI174" s="377" t="s">
        <v>1414</v>
      </c>
      <c r="AJ174" s="377"/>
      <c r="AK174" s="377"/>
      <c r="AL174" s="377"/>
      <c r="AM174" s="377"/>
      <c r="AN174" s="377"/>
      <c r="AO174" s="377"/>
      <c r="AP174" s="377"/>
      <c r="AQ174" s="117"/>
      <c r="AT174" s="9" t="s">
        <v>71</v>
      </c>
      <c r="AW174" s="280"/>
      <c r="AX174" s="280"/>
      <c r="AY174" s="275" t="s">
        <v>1211</v>
      </c>
      <c r="AZ174" s="212" t="s">
        <v>1163</v>
      </c>
      <c r="BA174" s="273" t="s">
        <v>1521</v>
      </c>
      <c r="BB174" s="273" t="s">
        <v>2697</v>
      </c>
      <c r="BC174" s="273" t="s">
        <v>71</v>
      </c>
      <c r="BD174" s="279" t="s">
        <v>1114</v>
      </c>
      <c r="BE174" s="279" t="s">
        <v>1113</v>
      </c>
      <c r="BF174" s="273" t="s">
        <v>1511</v>
      </c>
      <c r="BG174" s="273" t="s">
        <v>118</v>
      </c>
      <c r="BH174" s="273" t="s">
        <v>3009</v>
      </c>
      <c r="BI174" s="6">
        <f t="shared" si="242"/>
        <v>73</v>
      </c>
    </row>
    <row r="175" spans="1:61" hidden="1">
      <c r="A175" s="183">
        <f t="shared" ref="A175:A200" si="268">IF($A$24=$AU10,1,0)</f>
        <v>0</v>
      </c>
      <c r="B175" s="183">
        <f>IF($B$18=$AU10,1,0)</f>
        <v>0</v>
      </c>
      <c r="C175" s="183">
        <f t="shared" ref="C175:C200" si="269">+IF((A63+B63)=2,1,A63+B63)</f>
        <v>0</v>
      </c>
      <c r="E175" s="286" t="e">
        <f t="shared" ref="E175:L176" si="270">+MAX(P175,Y175,AI175)</f>
        <v>#N/A</v>
      </c>
      <c r="F175" s="286" t="e">
        <f t="shared" si="270"/>
        <v>#N/A</v>
      </c>
      <c r="G175" s="286" t="e">
        <f t="shared" si="270"/>
        <v>#N/A</v>
      </c>
      <c r="H175" s="286" t="e">
        <f t="shared" si="270"/>
        <v>#N/A</v>
      </c>
      <c r="I175" s="286" t="e">
        <f t="shared" si="270"/>
        <v>#N/A</v>
      </c>
      <c r="J175" s="286" t="e">
        <f t="shared" si="270"/>
        <v>#N/A</v>
      </c>
      <c r="K175" s="286" t="e">
        <f t="shared" si="270"/>
        <v>#N/A</v>
      </c>
      <c r="L175" s="286" t="e">
        <f t="shared" si="270"/>
        <v>#N/A</v>
      </c>
      <c r="N175" s="91" t="str">
        <f>CONCATENATE($AU$10,$B$11,$N$174)</f>
        <v>Before 12-31-200880</v>
      </c>
      <c r="P175" s="189" t="e">
        <f>VLOOKUP($N175,'pre 12-31-08'!$A$4:$L$1400,E$174+3,FALSE)</f>
        <v>#N/A</v>
      </c>
      <c r="Q175" s="189" t="e">
        <f>VLOOKUP($N175,'pre 12-31-08'!$A$4:$L$1400,F$174+3,FALSE)</f>
        <v>#N/A</v>
      </c>
      <c r="R175" s="189" t="e">
        <f>VLOOKUP($N175,'pre 12-31-08'!$A$4:$L$1400,G$174+3,FALSE)</f>
        <v>#N/A</v>
      </c>
      <c r="S175" s="189" t="e">
        <f>VLOOKUP($N175,'pre 12-31-08'!$A$4:$L$1400,H$174+3,FALSE)</f>
        <v>#N/A</v>
      </c>
      <c r="T175" s="189" t="e">
        <f>VLOOKUP($N175,'pre 12-31-08'!$A$4:$L$1400,I$174+3,FALSE)</f>
        <v>#N/A</v>
      </c>
      <c r="U175" s="189" t="e">
        <f>VLOOKUP($N175,'pre 12-31-08'!$A$4:$L$1400,J$174+3,FALSE)</f>
        <v>#N/A</v>
      </c>
      <c r="V175" s="189" t="e">
        <f>VLOOKUP($N175,'pre 12-31-08'!$A$4:$L$1400,K$174+3,FALSE)</f>
        <v>#N/A</v>
      </c>
      <c r="W175" s="189" t="e">
        <f>VLOOKUP($N175,'pre 12-31-08'!$A$4:$L$1400,L$174+3,FALSE)</f>
        <v>#N/A</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2466</v>
      </c>
      <c r="BE175" s="279" t="s">
        <v>2465</v>
      </c>
      <c r="BF175" s="273" t="s">
        <v>2470</v>
      </c>
      <c r="BG175" s="273" t="s">
        <v>2469</v>
      </c>
      <c r="BH175" s="273" t="s">
        <v>3010</v>
      </c>
      <c r="BI175" s="6" t="e">
        <f t="shared" si="242"/>
        <v>#N/A</v>
      </c>
    </row>
    <row r="176" spans="1:61" hidden="1">
      <c r="A176" s="183">
        <f t="shared" si="268"/>
        <v>0</v>
      </c>
      <c r="B176" s="183">
        <f t="shared" ref="B176:B200" si="271">IF(OR(B63=1,$B$18=$AU11),1,0)</f>
        <v>0</v>
      </c>
      <c r="C176" s="183">
        <f t="shared" si="269"/>
        <v>0</v>
      </c>
      <c r="E176" s="286" t="e">
        <f t="shared" si="270"/>
        <v>#N/A</v>
      </c>
      <c r="F176" s="286" t="e">
        <f t="shared" si="270"/>
        <v>#N/A</v>
      </c>
      <c r="G176" s="286" t="e">
        <f t="shared" si="270"/>
        <v>#N/A</v>
      </c>
      <c r="H176" s="286" t="e">
        <f t="shared" si="270"/>
        <v>#N/A</v>
      </c>
      <c r="I176" s="286" t="e">
        <f t="shared" si="270"/>
        <v>#N/A</v>
      </c>
      <c r="J176" s="286" t="e">
        <f t="shared" si="270"/>
        <v>#N/A</v>
      </c>
      <c r="K176" s="286" t="e">
        <f t="shared" si="270"/>
        <v>#N/A</v>
      </c>
      <c r="L176" s="286" t="e">
        <f t="shared" si="270"/>
        <v>#N/A</v>
      </c>
      <c r="N176" s="91" t="str">
        <f>CONCATENATE($AU$11,$B$11,$N$174)</f>
        <v>1/1/2009 - 5/13/201080</v>
      </c>
      <c r="P176" s="189" t="e">
        <f>VLOOKUP($N176,'1-1-09-5-14-10'!$A$4:$L$1400,E$174+3,FALSE)</f>
        <v>#N/A</v>
      </c>
      <c r="Q176" s="189" t="e">
        <f>VLOOKUP($N176,'1-1-09-5-14-10'!$A$4:$L$1400,F$174+3,FALSE)</f>
        <v>#N/A</v>
      </c>
      <c r="R176" s="189" t="e">
        <f>VLOOKUP($N176,'1-1-09-5-14-10'!$A$4:$L$1400,G$174+3,FALSE)</f>
        <v>#N/A</v>
      </c>
      <c r="S176" s="189" t="e">
        <f>VLOOKUP($N176,'1-1-09-5-14-10'!$A$4:$L$1400,H$174+3,FALSE)</f>
        <v>#N/A</v>
      </c>
      <c r="T176" s="189" t="e">
        <f>VLOOKUP($N176,'1-1-09-5-14-10'!$A$4:$L$1400,I$174+3,FALSE)</f>
        <v>#N/A</v>
      </c>
      <c r="U176" s="189" t="e">
        <f>VLOOKUP($N176,'1-1-09-5-14-10'!$A$4:$L$1400,J$174+3,FALSE)</f>
        <v>#N/A</v>
      </c>
      <c r="V176" s="189" t="e">
        <f>VLOOKUP($N176,'1-1-09-5-14-10'!$A$4:$L$1400,K$174+3,FALSE)</f>
        <v>#N/A</v>
      </c>
      <c r="W176" s="189" t="e">
        <f>VLOOKUP($N176,'1-1-09-5-14-10'!$A$4:$L$1400,L$174+3,FALSE)</f>
        <v>#N/A</v>
      </c>
      <c r="Y176" s="38"/>
      <c r="Z176" s="30"/>
      <c r="AA176" s="30"/>
      <c r="AB176" s="30"/>
      <c r="AC176" s="30"/>
      <c r="AD176" s="30"/>
      <c r="AE176" s="30"/>
      <c r="AF176" s="39"/>
      <c r="AI176" s="189" t="e">
        <f t="shared" ref="AI176:AP176" si="272">+AI120/5*8</f>
        <v>#N/A</v>
      </c>
      <c r="AJ176" s="189" t="e">
        <f t="shared" si="272"/>
        <v>#N/A</v>
      </c>
      <c r="AK176" s="189" t="e">
        <f t="shared" si="272"/>
        <v>#N/A</v>
      </c>
      <c r="AL176" s="189" t="e">
        <f t="shared" si="272"/>
        <v>#N/A</v>
      </c>
      <c r="AM176" s="189" t="e">
        <f t="shared" si="272"/>
        <v>#N/A</v>
      </c>
      <c r="AN176" s="189" t="e">
        <f t="shared" si="272"/>
        <v>#N/A</v>
      </c>
      <c r="AO176" s="189" t="e">
        <f t="shared" si="272"/>
        <v>#N/A</v>
      </c>
      <c r="AP176" s="189" t="e">
        <f t="shared" si="272"/>
        <v>#N/A</v>
      </c>
      <c r="AQ176" s="117"/>
      <c r="AT176" s="9" t="s">
        <v>219</v>
      </c>
      <c r="AW176" s="280"/>
      <c r="AX176" s="280"/>
      <c r="AY176" s="275" t="s">
        <v>1213</v>
      </c>
      <c r="AZ176" s="212" t="s">
        <v>1164</v>
      </c>
      <c r="BA176" s="273" t="s">
        <v>167</v>
      </c>
      <c r="BB176" s="273" t="s">
        <v>1239</v>
      </c>
      <c r="BC176" s="273" t="s">
        <v>1240</v>
      </c>
      <c r="BD176" s="279" t="s">
        <v>2467</v>
      </c>
      <c r="BE176" s="279" t="s">
        <v>1114</v>
      </c>
      <c r="BF176" s="273" t="s">
        <v>2471</v>
      </c>
      <c r="BG176" s="273" t="s">
        <v>1572</v>
      </c>
      <c r="BH176" s="273" t="s">
        <v>2473</v>
      </c>
      <c r="BI176" s="6">
        <f t="shared" si="242"/>
        <v>74</v>
      </c>
    </row>
    <row r="177" spans="1:61" hidden="1">
      <c r="A177" s="183">
        <f t="shared" si="268"/>
        <v>0</v>
      </c>
      <c r="B177" s="183">
        <f t="shared" si="271"/>
        <v>0</v>
      </c>
      <c r="C177" s="183">
        <f t="shared" si="269"/>
        <v>0</v>
      </c>
      <c r="E177" s="287" t="e">
        <f t="shared" ref="E177:L177" si="273">+MAX(E176,E178)</f>
        <v>#N/A</v>
      </c>
      <c r="F177" s="287" t="e">
        <f t="shared" si="273"/>
        <v>#N/A</v>
      </c>
      <c r="G177" s="287" t="e">
        <f t="shared" si="273"/>
        <v>#N/A</v>
      </c>
      <c r="H177" s="287" t="e">
        <f t="shared" si="273"/>
        <v>#N/A</v>
      </c>
      <c r="I177" s="287" t="e">
        <f t="shared" si="273"/>
        <v>#N/A</v>
      </c>
      <c r="J177" s="287" t="e">
        <f t="shared" si="273"/>
        <v>#N/A</v>
      </c>
      <c r="K177" s="287" t="e">
        <f t="shared" si="273"/>
        <v>#N/A</v>
      </c>
      <c r="L177" s="287" t="e">
        <f t="shared" si="273"/>
        <v>#N/A</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2468</v>
      </c>
      <c r="BE177" s="279" t="s">
        <v>2466</v>
      </c>
      <c r="BF177" s="273" t="s">
        <v>2943</v>
      </c>
      <c r="BG177" s="273" t="s">
        <v>1511</v>
      </c>
      <c r="BH177" s="273" t="s">
        <v>3011</v>
      </c>
      <c r="BI177" s="6" t="e">
        <f t="shared" si="242"/>
        <v>#N/A</v>
      </c>
    </row>
    <row r="178" spans="1:61" hidden="1">
      <c r="A178" s="183">
        <f t="shared" si="268"/>
        <v>0</v>
      </c>
      <c r="B178" s="183">
        <f t="shared" si="271"/>
        <v>0</v>
      </c>
      <c r="C178" s="183">
        <f t="shared" si="269"/>
        <v>0</v>
      </c>
      <c r="E178" s="286" t="e">
        <f t="shared" ref="E178:L178" si="274">+MAX(P178,Y178,AI178)</f>
        <v>#N/A</v>
      </c>
      <c r="F178" s="286" t="e">
        <f t="shared" si="274"/>
        <v>#N/A</v>
      </c>
      <c r="G178" s="286" t="e">
        <f t="shared" si="274"/>
        <v>#N/A</v>
      </c>
      <c r="H178" s="286" t="e">
        <f t="shared" si="274"/>
        <v>#N/A</v>
      </c>
      <c r="I178" s="286" t="e">
        <f t="shared" si="274"/>
        <v>#N/A</v>
      </c>
      <c r="J178" s="286" t="e">
        <f t="shared" si="274"/>
        <v>#N/A</v>
      </c>
      <c r="K178" s="286" t="e">
        <f t="shared" si="274"/>
        <v>#N/A</v>
      </c>
      <c r="L178" s="286" t="e">
        <f t="shared" si="274"/>
        <v>#N/A</v>
      </c>
      <c r="N178" s="91" t="str">
        <f>CONCATENATE($AU$13,$B$11,$N$174)</f>
        <v>6/29/2010 - 5/30/201180</v>
      </c>
      <c r="P178" s="189" t="e">
        <f>VLOOKUP($N178,'5-14-10-5-31-11'!$A$4:$L$1400,E$174+3,FALSE)</f>
        <v>#N/A</v>
      </c>
      <c r="Q178" s="189" t="e">
        <f>VLOOKUP($N178,'5-14-10-5-31-11'!$A$4:$L$1400,F$174+3,FALSE)</f>
        <v>#N/A</v>
      </c>
      <c r="R178" s="189" t="e">
        <f>VLOOKUP($N178,'5-14-10-5-31-11'!$A$4:$L$1400,G$174+3,FALSE)</f>
        <v>#N/A</v>
      </c>
      <c r="S178" s="189" t="e">
        <f>VLOOKUP($N178,'5-14-10-5-31-11'!$A$4:$L$1400,H$174+3,FALSE)</f>
        <v>#N/A</v>
      </c>
      <c r="T178" s="189" t="e">
        <f>VLOOKUP($N178,'5-14-10-5-31-11'!$A$4:$L$1400,I$174+3,FALSE)</f>
        <v>#N/A</v>
      </c>
      <c r="U178" s="189" t="e">
        <f>VLOOKUP($N178,'5-14-10-5-31-11'!$A$4:$L$1400,J$174+3,FALSE)</f>
        <v>#N/A</v>
      </c>
      <c r="V178" s="189" t="e">
        <f>VLOOKUP($N178,'5-14-10-5-31-11'!$A$4:$L$1400,K$174+3,FALSE)</f>
        <v>#N/A</v>
      </c>
      <c r="W178" s="189" t="e">
        <f>VLOOKUP($N178,'5-14-10-5-31-11'!$A$4:$L$1400,L$174+3,FALSE)</f>
        <v>#N/A</v>
      </c>
      <c r="Y178" s="38"/>
      <c r="Z178" s="30"/>
      <c r="AA178" s="30"/>
      <c r="AB178" s="30"/>
      <c r="AC178" s="30"/>
      <c r="AD178" s="30"/>
      <c r="AE178" s="30"/>
      <c r="AF178" s="39"/>
      <c r="AI178" s="189" t="e">
        <f t="shared" ref="AI178:AP178" si="275">+AI122/5*8</f>
        <v>#N/A</v>
      </c>
      <c r="AJ178" s="189" t="e">
        <f t="shared" si="275"/>
        <v>#N/A</v>
      </c>
      <c r="AK178" s="189" t="e">
        <f t="shared" si="275"/>
        <v>#N/A</v>
      </c>
      <c r="AL178" s="189" t="e">
        <f t="shared" si="275"/>
        <v>#N/A</v>
      </c>
      <c r="AM178" s="189" t="e">
        <f t="shared" si="275"/>
        <v>#N/A</v>
      </c>
      <c r="AN178" s="189" t="e">
        <f t="shared" si="275"/>
        <v>#N/A</v>
      </c>
      <c r="AO178" s="189" t="e">
        <f t="shared" si="275"/>
        <v>#N/A</v>
      </c>
      <c r="AP178" s="189" t="e">
        <f t="shared" si="275"/>
        <v>#N/A</v>
      </c>
      <c r="AQ178" s="117"/>
      <c r="AT178" s="9" t="s">
        <v>221</v>
      </c>
      <c r="AW178" s="280"/>
      <c r="AX178" s="280"/>
      <c r="AY178" s="275" t="s">
        <v>1215</v>
      </c>
      <c r="AZ178" s="212" t="s">
        <v>1457</v>
      </c>
      <c r="BA178" s="273" t="s">
        <v>1180</v>
      </c>
      <c r="BB178" s="273" t="s">
        <v>2173</v>
      </c>
      <c r="BC178" s="273" t="s">
        <v>1242</v>
      </c>
      <c r="BD178" s="279" t="s">
        <v>118</v>
      </c>
      <c r="BE178" s="279" t="s">
        <v>2467</v>
      </c>
      <c r="BF178" s="273" t="s">
        <v>1444</v>
      </c>
      <c r="BG178" s="273" t="s">
        <v>3123</v>
      </c>
      <c r="BH178" s="273" t="s">
        <v>3012</v>
      </c>
      <c r="BI178" s="6" t="e">
        <f t="shared" si="242"/>
        <v>#N/A</v>
      </c>
    </row>
    <row r="179" spans="1:61" hidden="1">
      <c r="A179" s="183">
        <f t="shared" si="268"/>
        <v>0</v>
      </c>
      <c r="B179" s="183">
        <f t="shared" si="271"/>
        <v>0</v>
      </c>
      <c r="C179" s="183">
        <f t="shared" si="269"/>
        <v>0</v>
      </c>
      <c r="E179" s="287" t="e">
        <f t="shared" ref="E179:L179" si="276">+MAX(E178,E180)</f>
        <v>#N/A</v>
      </c>
      <c r="F179" s="287" t="e">
        <f t="shared" si="276"/>
        <v>#N/A</v>
      </c>
      <c r="G179" s="287" t="e">
        <f t="shared" si="276"/>
        <v>#N/A</v>
      </c>
      <c r="H179" s="287" t="e">
        <f t="shared" si="276"/>
        <v>#N/A</v>
      </c>
      <c r="I179" s="287" t="e">
        <f t="shared" si="276"/>
        <v>#N/A</v>
      </c>
      <c r="J179" s="287" t="e">
        <f t="shared" si="276"/>
        <v>#N/A</v>
      </c>
      <c r="K179" s="287" t="e">
        <f t="shared" si="276"/>
        <v>#N/A</v>
      </c>
      <c r="L179" s="287" t="e">
        <f t="shared" si="276"/>
        <v>#N/A</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2469</v>
      </c>
      <c r="BE179" s="279" t="s">
        <v>2468</v>
      </c>
      <c r="BF179" s="273" t="s">
        <v>3009</v>
      </c>
      <c r="BG179" s="273" t="s">
        <v>2470</v>
      </c>
      <c r="BH179" s="273" t="s">
        <v>2475</v>
      </c>
      <c r="BI179" s="6" t="e">
        <f t="shared" si="242"/>
        <v>#N/A</v>
      </c>
    </row>
    <row r="180" spans="1:61" hidden="1">
      <c r="A180" s="183">
        <f t="shared" si="268"/>
        <v>0</v>
      </c>
      <c r="B180" s="183">
        <f t="shared" si="271"/>
        <v>0</v>
      </c>
      <c r="C180" s="183">
        <f t="shared" si="269"/>
        <v>0</v>
      </c>
      <c r="E180" s="286" t="e">
        <f t="shared" ref="E180:L180" si="277">+MAX(P180,Y180,AI180)</f>
        <v>#N/A</v>
      </c>
      <c r="F180" s="286" t="e">
        <f t="shared" si="277"/>
        <v>#N/A</v>
      </c>
      <c r="G180" s="286" t="e">
        <f t="shared" si="277"/>
        <v>#N/A</v>
      </c>
      <c r="H180" s="286" t="e">
        <f t="shared" si="277"/>
        <v>#N/A</v>
      </c>
      <c r="I180" s="286" t="e">
        <f t="shared" si="277"/>
        <v>#N/A</v>
      </c>
      <c r="J180" s="286" t="e">
        <f t="shared" si="277"/>
        <v>#N/A</v>
      </c>
      <c r="K180" s="286" t="e">
        <f t="shared" si="277"/>
        <v>#N/A</v>
      </c>
      <c r="L180" s="286" t="e">
        <f t="shared" si="277"/>
        <v>#N/A</v>
      </c>
      <c r="N180" s="163" t="s">
        <v>2103</v>
      </c>
      <c r="P180" s="189" t="e">
        <f t="shared" ref="P180:W180" si="278">+P124/5*8</f>
        <v>#N/A</v>
      </c>
      <c r="Q180" s="189" t="e">
        <f t="shared" si="278"/>
        <v>#N/A</v>
      </c>
      <c r="R180" s="189" t="e">
        <f t="shared" si="278"/>
        <v>#N/A</v>
      </c>
      <c r="S180" s="189" t="e">
        <f t="shared" si="278"/>
        <v>#N/A</v>
      </c>
      <c r="T180" s="189" t="e">
        <f t="shared" si="278"/>
        <v>#N/A</v>
      </c>
      <c r="U180" s="189" t="e">
        <f t="shared" si="278"/>
        <v>#N/A</v>
      </c>
      <c r="V180" s="189" t="e">
        <f t="shared" si="278"/>
        <v>#N/A</v>
      </c>
      <c r="W180" s="189" t="e">
        <f t="shared" si="278"/>
        <v>#N/A</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t="e">
        <f t="shared" ref="AI180:AP180" si="280">+AI124/5*8</f>
        <v>#N/A</v>
      </c>
      <c r="AJ180" s="189" t="e">
        <f t="shared" si="280"/>
        <v>#N/A</v>
      </c>
      <c r="AK180" s="189" t="e">
        <f t="shared" si="280"/>
        <v>#N/A</v>
      </c>
      <c r="AL180" s="189" t="e">
        <f t="shared" si="280"/>
        <v>#N/A</v>
      </c>
      <c r="AM180" s="189" t="e">
        <f t="shared" si="280"/>
        <v>#N/A</v>
      </c>
      <c r="AN180" s="189" t="e">
        <f t="shared" si="280"/>
        <v>#N/A</v>
      </c>
      <c r="AO180" s="189" t="e">
        <f t="shared" si="280"/>
        <v>#N/A</v>
      </c>
      <c r="AP180" s="189" t="e">
        <f t="shared" si="280"/>
        <v>#N/A</v>
      </c>
      <c r="AQ180" s="117"/>
      <c r="AT180" s="9" t="s">
        <v>222</v>
      </c>
      <c r="AW180" s="280"/>
      <c r="AX180" s="280"/>
      <c r="AY180" s="275" t="s">
        <v>1217</v>
      </c>
      <c r="AZ180" s="212" t="s">
        <v>1166</v>
      </c>
      <c r="BA180" s="273" t="s">
        <v>1181</v>
      </c>
      <c r="BB180" s="273" t="s">
        <v>1243</v>
      </c>
      <c r="BC180" s="273" t="s">
        <v>1244</v>
      </c>
      <c r="BD180" s="279" t="s">
        <v>1572</v>
      </c>
      <c r="BE180" s="279" t="s">
        <v>118</v>
      </c>
      <c r="BF180" s="273" t="s">
        <v>3010</v>
      </c>
      <c r="BG180" s="273" t="s">
        <v>2471</v>
      </c>
      <c r="BH180" s="273" t="s">
        <v>1116</v>
      </c>
      <c r="BI180" s="6" t="e">
        <f t="shared" si="242"/>
        <v>#N/A</v>
      </c>
    </row>
    <row r="181" spans="1:61" hidden="1">
      <c r="A181" s="183">
        <f t="shared" si="268"/>
        <v>0</v>
      </c>
      <c r="B181" s="183">
        <f t="shared" si="271"/>
        <v>0</v>
      </c>
      <c r="C181" s="183">
        <f t="shared" si="269"/>
        <v>0</v>
      </c>
      <c r="E181" s="287" t="e">
        <f t="shared" ref="E181:L181" si="281">+MAX(E180,E182)</f>
        <v>#N/A</v>
      </c>
      <c r="F181" s="287" t="e">
        <f t="shared" si="281"/>
        <v>#N/A</v>
      </c>
      <c r="G181" s="287" t="e">
        <f t="shared" si="281"/>
        <v>#N/A</v>
      </c>
      <c r="H181" s="287" t="e">
        <f t="shared" si="281"/>
        <v>#N/A</v>
      </c>
      <c r="I181" s="287" t="e">
        <f t="shared" si="281"/>
        <v>#N/A</v>
      </c>
      <c r="J181" s="287" t="e">
        <f t="shared" si="281"/>
        <v>#N/A</v>
      </c>
      <c r="K181" s="287" t="e">
        <f t="shared" si="281"/>
        <v>#N/A</v>
      </c>
      <c r="L181" s="287" t="e">
        <f t="shared" si="281"/>
        <v>#N/A</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2469</v>
      </c>
      <c r="BF181" s="273" t="s">
        <v>2473</v>
      </c>
      <c r="BG181" s="273" t="s">
        <v>2943</v>
      </c>
      <c r="BH181" s="273" t="s">
        <v>1117</v>
      </c>
      <c r="BI181" s="6" t="e">
        <f t="shared" si="242"/>
        <v>#N/A</v>
      </c>
    </row>
    <row r="182" spans="1:61" hidden="1">
      <c r="A182" s="183">
        <f t="shared" si="268"/>
        <v>0</v>
      </c>
      <c r="B182" s="183">
        <f t="shared" si="271"/>
        <v>0</v>
      </c>
      <c r="C182" s="183">
        <f t="shared" si="269"/>
        <v>0</v>
      </c>
      <c r="E182" s="286" t="e">
        <f t="shared" ref="E182:L182" si="282">+MAX(P182,Y182,AI182)</f>
        <v>#N/A</v>
      </c>
      <c r="F182" s="286" t="e">
        <f t="shared" si="282"/>
        <v>#N/A</v>
      </c>
      <c r="G182" s="286" t="e">
        <f t="shared" si="282"/>
        <v>#N/A</v>
      </c>
      <c r="H182" s="286" t="e">
        <f t="shared" si="282"/>
        <v>#N/A</v>
      </c>
      <c r="I182" s="286" t="e">
        <f t="shared" si="282"/>
        <v>#N/A</v>
      </c>
      <c r="J182" s="286" t="e">
        <f t="shared" si="282"/>
        <v>#N/A</v>
      </c>
      <c r="K182" s="286" t="e">
        <f t="shared" si="282"/>
        <v>#N/A</v>
      </c>
      <c r="L182" s="286" t="e">
        <f t="shared" si="282"/>
        <v>#N/A</v>
      </c>
      <c r="N182" s="163" t="s">
        <v>2105</v>
      </c>
      <c r="P182" s="189" t="e">
        <f t="shared" ref="P182:W182" si="283">+P126/5*8</f>
        <v>#N/A</v>
      </c>
      <c r="Q182" s="189" t="e">
        <f t="shared" si="283"/>
        <v>#N/A</v>
      </c>
      <c r="R182" s="189" t="e">
        <f t="shared" si="283"/>
        <v>#N/A</v>
      </c>
      <c r="S182" s="189" t="e">
        <f t="shared" si="283"/>
        <v>#N/A</v>
      </c>
      <c r="T182" s="189" t="e">
        <f t="shared" si="283"/>
        <v>#N/A</v>
      </c>
      <c r="U182" s="189" t="e">
        <f t="shared" si="283"/>
        <v>#N/A</v>
      </c>
      <c r="V182" s="189" t="e">
        <f t="shared" si="283"/>
        <v>#N/A</v>
      </c>
      <c r="W182" s="189" t="e">
        <f t="shared" si="283"/>
        <v>#N/A</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t="e">
        <f t="shared" ref="AI182:AP182" si="285">+AI126/5*8</f>
        <v>#N/A</v>
      </c>
      <c r="AJ182" s="189" t="e">
        <f t="shared" si="285"/>
        <v>#N/A</v>
      </c>
      <c r="AK182" s="189" t="e">
        <f t="shared" si="285"/>
        <v>#N/A</v>
      </c>
      <c r="AL182" s="189" t="e">
        <f t="shared" si="285"/>
        <v>#N/A</v>
      </c>
      <c r="AM182" s="189" t="e">
        <f t="shared" si="285"/>
        <v>#N/A</v>
      </c>
      <c r="AN182" s="189" t="e">
        <f t="shared" si="285"/>
        <v>#N/A</v>
      </c>
      <c r="AO182" s="189" t="e">
        <f t="shared" si="285"/>
        <v>#N/A</v>
      </c>
      <c r="AP182" s="189" t="e">
        <f t="shared" si="285"/>
        <v>#N/A</v>
      </c>
      <c r="AQ182" s="117"/>
      <c r="AT182" s="9" t="s">
        <v>224</v>
      </c>
      <c r="AW182" s="280"/>
      <c r="AX182" s="280"/>
      <c r="AY182" s="275" t="s">
        <v>1219</v>
      </c>
      <c r="AZ182" s="212" t="s">
        <v>1168</v>
      </c>
      <c r="BA182" s="273" t="s">
        <v>1183</v>
      </c>
      <c r="BB182" s="273" t="s">
        <v>1541</v>
      </c>
      <c r="BC182" s="273" t="s">
        <v>225</v>
      </c>
      <c r="BD182" s="279" t="s">
        <v>2470</v>
      </c>
      <c r="BE182" s="279" t="s">
        <v>1572</v>
      </c>
      <c r="BF182" s="273" t="s">
        <v>3011</v>
      </c>
      <c r="BG182" s="273" t="s">
        <v>1444</v>
      </c>
      <c r="BH182" s="273" t="s">
        <v>2476</v>
      </c>
      <c r="BI182" s="6">
        <f t="shared" si="242"/>
        <v>75</v>
      </c>
    </row>
    <row r="183" spans="1:61" hidden="1">
      <c r="A183" s="183">
        <f t="shared" si="268"/>
        <v>0</v>
      </c>
      <c r="B183" s="183">
        <f t="shared" si="271"/>
        <v>0</v>
      </c>
      <c r="C183" s="183">
        <f t="shared" si="269"/>
        <v>0</v>
      </c>
      <c r="E183" s="287" t="e">
        <f t="shared" ref="E183:L183" si="286">+MAX(E182,E184)</f>
        <v>#N/A</v>
      </c>
      <c r="F183" s="287" t="e">
        <f t="shared" si="286"/>
        <v>#N/A</v>
      </c>
      <c r="G183" s="287" t="e">
        <f t="shared" si="286"/>
        <v>#N/A</v>
      </c>
      <c r="H183" s="287" t="e">
        <f t="shared" si="286"/>
        <v>#N/A</v>
      </c>
      <c r="I183" s="287" t="e">
        <f t="shared" si="286"/>
        <v>#N/A</v>
      </c>
      <c r="J183" s="287" t="e">
        <f t="shared" si="286"/>
        <v>#N/A</v>
      </c>
      <c r="K183" s="287" t="e">
        <f t="shared" si="286"/>
        <v>#N/A</v>
      </c>
      <c r="L183" s="287" t="e">
        <f t="shared" si="286"/>
        <v>#N/A</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2471</v>
      </c>
      <c r="BE183" s="279" t="s">
        <v>1511</v>
      </c>
      <c r="BF183" s="273" t="s">
        <v>3012</v>
      </c>
      <c r="BG183" s="273" t="s">
        <v>3009</v>
      </c>
      <c r="BH183" s="273" t="s">
        <v>1118</v>
      </c>
      <c r="BI183" s="6">
        <f t="shared" si="242"/>
        <v>76</v>
      </c>
    </row>
    <row r="184" spans="1:61" hidden="1">
      <c r="A184" s="183">
        <f t="shared" si="268"/>
        <v>0</v>
      </c>
      <c r="B184" s="183">
        <f t="shared" si="271"/>
        <v>0</v>
      </c>
      <c r="C184" s="183">
        <f t="shared" si="269"/>
        <v>0</v>
      </c>
      <c r="E184" s="286" t="e">
        <f t="shared" ref="E184:L184" si="287">+MAX(P184,Y184,AI184)</f>
        <v>#N/A</v>
      </c>
      <c r="F184" s="286" t="e">
        <f t="shared" si="287"/>
        <v>#N/A</v>
      </c>
      <c r="G184" s="286" t="e">
        <f t="shared" si="287"/>
        <v>#N/A</v>
      </c>
      <c r="H184" s="286" t="e">
        <f t="shared" si="287"/>
        <v>#N/A</v>
      </c>
      <c r="I184" s="286" t="e">
        <f t="shared" si="287"/>
        <v>#N/A</v>
      </c>
      <c r="J184" s="286" t="e">
        <f t="shared" si="287"/>
        <v>#N/A</v>
      </c>
      <c r="K184" s="286" t="e">
        <f t="shared" si="287"/>
        <v>#N/A</v>
      </c>
      <c r="L184" s="286" t="e">
        <f t="shared" si="287"/>
        <v>#N/A</v>
      </c>
      <c r="N184" s="163" t="s">
        <v>2123</v>
      </c>
      <c r="P184" s="189" t="e">
        <f t="shared" ref="P184:W184" si="288">+P128/5*8</f>
        <v>#N/A</v>
      </c>
      <c r="Q184" s="189" t="e">
        <f t="shared" si="288"/>
        <v>#N/A</v>
      </c>
      <c r="R184" s="189" t="e">
        <f t="shared" si="288"/>
        <v>#N/A</v>
      </c>
      <c r="S184" s="189" t="e">
        <f t="shared" si="288"/>
        <v>#N/A</v>
      </c>
      <c r="T184" s="189" t="e">
        <f t="shared" si="288"/>
        <v>#N/A</v>
      </c>
      <c r="U184" s="189" t="e">
        <f t="shared" si="288"/>
        <v>#N/A</v>
      </c>
      <c r="V184" s="189" t="e">
        <f t="shared" si="288"/>
        <v>#N/A</v>
      </c>
      <c r="W184" s="189" t="e">
        <f t="shared" si="288"/>
        <v>#N/A</v>
      </c>
      <c r="Y184" s="189">
        <f t="shared" ref="Y184:AF184" si="289">+Y128/5*8</f>
        <v>0</v>
      </c>
      <c r="Z184" s="189">
        <f t="shared" si="289"/>
        <v>0</v>
      </c>
      <c r="AA184" s="189">
        <f t="shared" si="289"/>
        <v>0</v>
      </c>
      <c r="AB184" s="189">
        <f t="shared" si="289"/>
        <v>0</v>
      </c>
      <c r="AC184" s="189">
        <f t="shared" si="289"/>
        <v>0</v>
      </c>
      <c r="AD184" s="189">
        <f t="shared" si="289"/>
        <v>0</v>
      </c>
      <c r="AE184" s="189">
        <f t="shared" si="289"/>
        <v>0</v>
      </c>
      <c r="AF184" s="189">
        <f t="shared" si="289"/>
        <v>0</v>
      </c>
      <c r="AI184" s="189" t="e">
        <f t="shared" ref="AI184:AP184" si="290">+AI128*1.6</f>
        <v>#N/A</v>
      </c>
      <c r="AJ184" s="189" t="e">
        <f t="shared" si="290"/>
        <v>#N/A</v>
      </c>
      <c r="AK184" s="189" t="e">
        <f t="shared" si="290"/>
        <v>#N/A</v>
      </c>
      <c r="AL184" s="189" t="e">
        <f t="shared" si="290"/>
        <v>#N/A</v>
      </c>
      <c r="AM184" s="189" t="e">
        <f t="shared" si="290"/>
        <v>#N/A</v>
      </c>
      <c r="AN184" s="189" t="e">
        <f t="shared" si="290"/>
        <v>#N/A</v>
      </c>
      <c r="AO184" s="189" t="e">
        <f t="shared" si="290"/>
        <v>#N/A</v>
      </c>
      <c r="AP184" s="189" t="e">
        <f t="shared" si="290"/>
        <v>#N/A</v>
      </c>
      <c r="AQ184" s="117"/>
      <c r="AT184" s="9" t="s">
        <v>226</v>
      </c>
      <c r="AW184" s="280"/>
      <c r="AX184" s="280"/>
      <c r="AY184" s="275" t="s">
        <v>1220</v>
      </c>
      <c r="AZ184" s="212" t="s">
        <v>1068</v>
      </c>
      <c r="BA184" s="273" t="s">
        <v>1423</v>
      </c>
      <c r="BB184" s="273" t="s">
        <v>1248</v>
      </c>
      <c r="BC184" s="273" t="s">
        <v>1249</v>
      </c>
      <c r="BD184" s="279" t="s">
        <v>2472</v>
      </c>
      <c r="BE184" s="279" t="s">
        <v>2470</v>
      </c>
      <c r="BF184" s="273" t="s">
        <v>2475</v>
      </c>
      <c r="BG184" s="273" t="s">
        <v>3010</v>
      </c>
      <c r="BH184" s="273" t="s">
        <v>1119</v>
      </c>
      <c r="BI184" s="6" t="e">
        <f t="shared" si="242"/>
        <v>#N/A</v>
      </c>
    </row>
    <row r="185" spans="1:61" hidden="1">
      <c r="A185" s="183">
        <f t="shared" si="268"/>
        <v>0</v>
      </c>
      <c r="B185" s="183">
        <f t="shared" si="271"/>
        <v>0</v>
      </c>
      <c r="C185" s="183">
        <f t="shared" si="269"/>
        <v>0</v>
      </c>
      <c r="E185" s="287" t="e">
        <f t="shared" ref="E185:L185" si="291">+MAX(E184,E186)</f>
        <v>#N/A</v>
      </c>
      <c r="F185" s="287" t="e">
        <f t="shared" si="291"/>
        <v>#N/A</v>
      </c>
      <c r="G185" s="287" t="e">
        <f t="shared" si="291"/>
        <v>#N/A</v>
      </c>
      <c r="H185" s="287" t="e">
        <f t="shared" si="291"/>
        <v>#N/A</v>
      </c>
      <c r="I185" s="287" t="e">
        <f t="shared" si="291"/>
        <v>#N/A</v>
      </c>
      <c r="J185" s="287" t="e">
        <f t="shared" si="291"/>
        <v>#N/A</v>
      </c>
      <c r="K185" s="287" t="e">
        <f t="shared" si="291"/>
        <v>#N/A</v>
      </c>
      <c r="L185" s="287" t="e">
        <f t="shared" si="291"/>
        <v>#N/A</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2471</v>
      </c>
      <c r="BF185" s="273" t="s">
        <v>1116</v>
      </c>
      <c r="BG185" s="273" t="s">
        <v>2473</v>
      </c>
      <c r="BH185" s="273" t="s">
        <v>2477</v>
      </c>
    </row>
    <row r="186" spans="1:61" hidden="1">
      <c r="A186" s="183">
        <f t="shared" si="268"/>
        <v>0</v>
      </c>
      <c r="B186" s="183">
        <f t="shared" si="271"/>
        <v>0</v>
      </c>
      <c r="C186" s="183">
        <f t="shared" si="269"/>
        <v>0</v>
      </c>
      <c r="E186" s="286" t="e">
        <f t="shared" ref="E186:L186" si="292">+MAX(P186,Y186,AI186)</f>
        <v>#N/A</v>
      </c>
      <c r="F186" s="286" t="e">
        <f t="shared" si="292"/>
        <v>#N/A</v>
      </c>
      <c r="G186" s="286" t="e">
        <f t="shared" si="292"/>
        <v>#N/A</v>
      </c>
      <c r="H186" s="286" t="e">
        <f t="shared" si="292"/>
        <v>#N/A</v>
      </c>
      <c r="I186" s="286" t="e">
        <f t="shared" si="292"/>
        <v>#N/A</v>
      </c>
      <c r="J186" s="286" t="e">
        <f t="shared" si="292"/>
        <v>#N/A</v>
      </c>
      <c r="K186" s="286" t="e">
        <f t="shared" si="292"/>
        <v>#N/A</v>
      </c>
      <c r="L186" s="286" t="e">
        <f t="shared" si="292"/>
        <v>#N/A</v>
      </c>
      <c r="N186" s="95" t="s">
        <v>2187</v>
      </c>
      <c r="P186" s="189" t="e">
        <f t="shared" ref="P186:W186" si="293">+P130/5*8</f>
        <v>#N/A</v>
      </c>
      <c r="Q186" s="189" t="e">
        <f t="shared" si="293"/>
        <v>#N/A</v>
      </c>
      <c r="R186" s="189" t="e">
        <f t="shared" si="293"/>
        <v>#N/A</v>
      </c>
      <c r="S186" s="189" t="e">
        <f t="shared" si="293"/>
        <v>#N/A</v>
      </c>
      <c r="T186" s="189" t="e">
        <f t="shared" si="293"/>
        <v>#N/A</v>
      </c>
      <c r="U186" s="189" t="e">
        <f t="shared" si="293"/>
        <v>#N/A</v>
      </c>
      <c r="V186" s="189" t="e">
        <f t="shared" si="293"/>
        <v>#N/A</v>
      </c>
      <c r="W186" s="189" t="e">
        <f t="shared" si="293"/>
        <v>#N/A</v>
      </c>
      <c r="Y186" s="189">
        <f t="shared" ref="Y186:AF186" si="294">+Y130/5*8</f>
        <v>0</v>
      </c>
      <c r="Z186" s="189">
        <f t="shared" si="294"/>
        <v>0</v>
      </c>
      <c r="AA186" s="189">
        <f t="shared" si="294"/>
        <v>0</v>
      </c>
      <c r="AB186" s="189">
        <f t="shared" si="294"/>
        <v>0</v>
      </c>
      <c r="AC186" s="189">
        <f t="shared" si="294"/>
        <v>0</v>
      </c>
      <c r="AD186" s="189">
        <f t="shared" si="294"/>
        <v>0</v>
      </c>
      <c r="AE186" s="189">
        <f t="shared" si="294"/>
        <v>0</v>
      </c>
      <c r="AF186" s="189">
        <f t="shared" si="294"/>
        <v>0</v>
      </c>
      <c r="AI186" s="189" t="e">
        <f t="shared" ref="AI186:AP186" si="295">+AI130*1.6</f>
        <v>#N/A</v>
      </c>
      <c r="AJ186" s="189" t="e">
        <f t="shared" si="295"/>
        <v>#N/A</v>
      </c>
      <c r="AK186" s="189" t="e">
        <f t="shared" si="295"/>
        <v>#N/A</v>
      </c>
      <c r="AL186" s="189" t="e">
        <f t="shared" si="295"/>
        <v>#N/A</v>
      </c>
      <c r="AM186" s="189" t="e">
        <f t="shared" si="295"/>
        <v>#N/A</v>
      </c>
      <c r="AN186" s="189" t="e">
        <f t="shared" si="295"/>
        <v>#N/A</v>
      </c>
      <c r="AO186" s="189" t="e">
        <f t="shared" si="295"/>
        <v>#N/A</v>
      </c>
      <c r="AP186" s="189" t="e">
        <f t="shared" si="295"/>
        <v>#N/A</v>
      </c>
      <c r="AQ186" s="117"/>
      <c r="AT186" s="9" t="s">
        <v>228</v>
      </c>
      <c r="AW186" s="280"/>
      <c r="AX186" s="280"/>
      <c r="AY186" s="275" t="s">
        <v>1221</v>
      </c>
      <c r="AZ186" s="212" t="s">
        <v>1171</v>
      </c>
      <c r="BA186" s="273" t="s">
        <v>1458</v>
      </c>
      <c r="BB186" s="273" t="s">
        <v>1250</v>
      </c>
      <c r="BC186" s="273" t="s">
        <v>1251</v>
      </c>
      <c r="BD186" s="279" t="s">
        <v>1115</v>
      </c>
      <c r="BE186" s="279" t="s">
        <v>2472</v>
      </c>
      <c r="BF186" s="273" t="s">
        <v>1117</v>
      </c>
      <c r="BG186" s="273" t="s">
        <v>3011</v>
      </c>
      <c r="BH186" s="273" t="s">
        <v>2478</v>
      </c>
    </row>
    <row r="187" spans="1:61" hidden="1">
      <c r="A187" s="183">
        <f t="shared" si="268"/>
        <v>0</v>
      </c>
      <c r="B187" s="183">
        <f t="shared" si="271"/>
        <v>0</v>
      </c>
      <c r="C187" s="183">
        <f t="shared" si="269"/>
        <v>0</v>
      </c>
      <c r="E187" s="287" t="e">
        <f>+MAX(E186,E188)</f>
        <v>#N/A</v>
      </c>
      <c r="F187" s="287" t="e">
        <f t="shared" ref="F187:L187" si="296">+MAX(F186,F188)</f>
        <v>#N/A</v>
      </c>
      <c r="G187" s="287" t="e">
        <f t="shared" si="296"/>
        <v>#N/A</v>
      </c>
      <c r="H187" s="287" t="e">
        <f t="shared" si="296"/>
        <v>#N/A</v>
      </c>
      <c r="I187" s="287" t="e">
        <f t="shared" si="296"/>
        <v>#N/A</v>
      </c>
      <c r="J187" s="287" t="e">
        <f t="shared" si="296"/>
        <v>#N/A</v>
      </c>
      <c r="K187" s="287" t="e">
        <f t="shared" si="296"/>
        <v>#N/A</v>
      </c>
      <c r="L187" s="287" t="e">
        <f t="shared" si="296"/>
        <v>#N/A</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2473</v>
      </c>
      <c r="BE187" s="279" t="s">
        <v>1444</v>
      </c>
      <c r="BF187" s="273" t="s">
        <v>2476</v>
      </c>
      <c r="BG187" s="273" t="s">
        <v>3012</v>
      </c>
      <c r="BH187" s="273" t="s">
        <v>1120</v>
      </c>
      <c r="BI187" s="6">
        <f>+MATCH(BE$10:BE$558,AZ$10:AZ$551,0)</f>
        <v>78</v>
      </c>
    </row>
    <row r="188" spans="1:61" hidden="1">
      <c r="A188" s="183">
        <f t="shared" si="268"/>
        <v>0</v>
      </c>
      <c r="B188" s="183">
        <f t="shared" si="271"/>
        <v>0</v>
      </c>
      <c r="C188" s="183">
        <f t="shared" si="269"/>
        <v>0</v>
      </c>
      <c r="E188" s="288" t="e">
        <f t="shared" ref="E188:L188" si="297">+MAX(P188,Y188,AI188)</f>
        <v>#N/A</v>
      </c>
      <c r="F188" s="288" t="e">
        <f t="shared" si="297"/>
        <v>#N/A</v>
      </c>
      <c r="G188" s="288" t="e">
        <f t="shared" si="297"/>
        <v>#N/A</v>
      </c>
      <c r="H188" s="288" t="e">
        <f t="shared" si="297"/>
        <v>#N/A</v>
      </c>
      <c r="I188" s="288" t="e">
        <f t="shared" si="297"/>
        <v>#N/A</v>
      </c>
      <c r="J188" s="288" t="e">
        <f t="shared" si="297"/>
        <v>#N/A</v>
      </c>
      <c r="K188" s="288" t="e">
        <f t="shared" si="297"/>
        <v>#N/A</v>
      </c>
      <c r="L188" s="288" t="e">
        <f t="shared" si="297"/>
        <v>#N/A</v>
      </c>
      <c r="N188" s="95" t="s">
        <v>2226</v>
      </c>
      <c r="P188" s="189" t="e">
        <f t="shared" ref="P188:W188" si="298">+P132/5*8</f>
        <v>#N/A</v>
      </c>
      <c r="Q188" s="189" t="e">
        <f t="shared" si="298"/>
        <v>#N/A</v>
      </c>
      <c r="R188" s="189" t="e">
        <f t="shared" si="298"/>
        <v>#N/A</v>
      </c>
      <c r="S188" s="189" t="e">
        <f t="shared" si="298"/>
        <v>#N/A</v>
      </c>
      <c r="T188" s="189" t="e">
        <f t="shared" si="298"/>
        <v>#N/A</v>
      </c>
      <c r="U188" s="189" t="e">
        <f t="shared" si="298"/>
        <v>#N/A</v>
      </c>
      <c r="V188" s="189" t="e">
        <f t="shared" si="298"/>
        <v>#N/A</v>
      </c>
      <c r="W188" s="189" t="e">
        <f t="shared" si="298"/>
        <v>#N/A</v>
      </c>
      <c r="Y188" s="189">
        <f t="shared" ref="Y188:AF188" si="299">+Y132/5*8</f>
        <v>0</v>
      </c>
      <c r="Z188" s="189">
        <f t="shared" si="299"/>
        <v>0</v>
      </c>
      <c r="AA188" s="189">
        <f t="shared" si="299"/>
        <v>0</v>
      </c>
      <c r="AB188" s="189">
        <f t="shared" si="299"/>
        <v>0</v>
      </c>
      <c r="AC188" s="189">
        <f t="shared" si="299"/>
        <v>0</v>
      </c>
      <c r="AD188" s="189">
        <f t="shared" si="299"/>
        <v>0</v>
      </c>
      <c r="AE188" s="189">
        <f t="shared" si="299"/>
        <v>0</v>
      </c>
      <c r="AF188" s="189">
        <f t="shared" si="299"/>
        <v>0</v>
      </c>
      <c r="AI188" s="189" t="e">
        <f t="shared" ref="AI188:AP188" si="300">+AI132*1.6</f>
        <v>#N/A</v>
      </c>
      <c r="AJ188" s="189" t="e">
        <f t="shared" si="300"/>
        <v>#N/A</v>
      </c>
      <c r="AK188" s="189" t="e">
        <f t="shared" si="300"/>
        <v>#N/A</v>
      </c>
      <c r="AL188" s="189" t="e">
        <f t="shared" si="300"/>
        <v>#N/A</v>
      </c>
      <c r="AM188" s="189" t="e">
        <f t="shared" si="300"/>
        <v>#N/A</v>
      </c>
      <c r="AN188" s="189" t="e">
        <f t="shared" si="300"/>
        <v>#N/A</v>
      </c>
      <c r="AO188" s="189" t="e">
        <f t="shared" si="300"/>
        <v>#N/A</v>
      </c>
      <c r="AP188" s="189" t="e">
        <f t="shared" si="300"/>
        <v>#N/A</v>
      </c>
      <c r="AQ188" s="117"/>
      <c r="AT188" s="9" t="s">
        <v>229</v>
      </c>
      <c r="AW188" s="280"/>
      <c r="AX188" s="280"/>
      <c r="AY188" s="275" t="s">
        <v>1223</v>
      </c>
      <c r="AZ188" s="212" t="s">
        <v>1173</v>
      </c>
      <c r="BA188" s="273" t="s">
        <v>1425</v>
      </c>
      <c r="BB188" s="273" t="s">
        <v>1252</v>
      </c>
      <c r="BC188" s="273" t="s">
        <v>1253</v>
      </c>
      <c r="BD188" s="279" t="s">
        <v>2474</v>
      </c>
      <c r="BE188" s="279" t="s">
        <v>1115</v>
      </c>
      <c r="BF188" s="273" t="s">
        <v>1573</v>
      </c>
      <c r="BG188" s="273" t="s">
        <v>2475</v>
      </c>
      <c r="BH188" s="273" t="s">
        <v>1121</v>
      </c>
      <c r="BI188" s="6">
        <f>+MATCH(BE$10:BE$558,AZ$10:AZ$551,0)</f>
        <v>79</v>
      </c>
    </row>
    <row r="189" spans="1:61" hidden="1">
      <c r="A189" s="183">
        <f t="shared" si="268"/>
        <v>0</v>
      </c>
      <c r="B189" s="183">
        <f t="shared" si="271"/>
        <v>0</v>
      </c>
      <c r="C189" s="183">
        <f t="shared" si="269"/>
        <v>0</v>
      </c>
      <c r="E189" s="287" t="e">
        <f>+MAX(E188,E190)</f>
        <v>#N/A</v>
      </c>
      <c r="F189" s="287" t="e">
        <f t="shared" ref="F189:L189" si="301">+MAX(F188,F190)</f>
        <v>#N/A</v>
      </c>
      <c r="G189" s="287" t="e">
        <f t="shared" si="301"/>
        <v>#N/A</v>
      </c>
      <c r="H189" s="287" t="e">
        <f t="shared" si="301"/>
        <v>#N/A</v>
      </c>
      <c r="I189" s="287" t="e">
        <f t="shared" si="301"/>
        <v>#N/A</v>
      </c>
      <c r="J189" s="287" t="e">
        <f t="shared" si="301"/>
        <v>#N/A</v>
      </c>
      <c r="K189" s="287" t="e">
        <f t="shared" si="301"/>
        <v>#N/A</v>
      </c>
      <c r="L189" s="287" t="e">
        <f t="shared" si="301"/>
        <v>#N/A</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2475</v>
      </c>
      <c r="BE189" s="279" t="s">
        <v>2473</v>
      </c>
      <c r="BF189" s="273" t="s">
        <v>1118</v>
      </c>
      <c r="BG189" s="273" t="s">
        <v>1116</v>
      </c>
      <c r="BH189" s="273" t="s">
        <v>1122</v>
      </c>
      <c r="BI189" s="6" t="e">
        <f>+MATCH(BE$10:BE$558,AZ$10:AZ$551,0)</f>
        <v>#N/A</v>
      </c>
    </row>
    <row r="190" spans="1:61" hidden="1">
      <c r="A190" s="183">
        <f t="shared" si="268"/>
        <v>0</v>
      </c>
      <c r="B190" s="183">
        <f t="shared" si="271"/>
        <v>0</v>
      </c>
      <c r="C190" s="183">
        <f t="shared" si="269"/>
        <v>0</v>
      </c>
      <c r="E190" s="288" t="e">
        <f t="shared" ref="E190:L190" si="302">+MAX(P190,Y190,AI190)</f>
        <v>#N/A</v>
      </c>
      <c r="F190" s="288" t="e">
        <f t="shared" si="302"/>
        <v>#N/A</v>
      </c>
      <c r="G190" s="288" t="e">
        <f t="shared" si="302"/>
        <v>#N/A</v>
      </c>
      <c r="H190" s="288" t="e">
        <f t="shared" si="302"/>
        <v>#N/A</v>
      </c>
      <c r="I190" s="288" t="e">
        <f t="shared" si="302"/>
        <v>#N/A</v>
      </c>
      <c r="J190" s="288" t="e">
        <f t="shared" si="302"/>
        <v>#N/A</v>
      </c>
      <c r="K190" s="288" t="e">
        <f t="shared" si="302"/>
        <v>#N/A</v>
      </c>
      <c r="L190" s="288" t="e">
        <f t="shared" si="302"/>
        <v>#N/A</v>
      </c>
      <c r="N190" s="95" t="s">
        <v>2266</v>
      </c>
      <c r="P190" s="189" t="e">
        <f t="shared" ref="P190:W190" si="303">+P134*1.6</f>
        <v>#N/A</v>
      </c>
      <c r="Q190" s="189" t="e">
        <f t="shared" si="303"/>
        <v>#N/A</v>
      </c>
      <c r="R190" s="189" t="e">
        <f t="shared" si="303"/>
        <v>#N/A</v>
      </c>
      <c r="S190" s="189" t="e">
        <f t="shared" si="303"/>
        <v>#N/A</v>
      </c>
      <c r="T190" s="189" t="e">
        <f t="shared" si="303"/>
        <v>#N/A</v>
      </c>
      <c r="U190" s="189" t="e">
        <f t="shared" si="303"/>
        <v>#N/A</v>
      </c>
      <c r="V190" s="189" t="e">
        <f t="shared" si="303"/>
        <v>#N/A</v>
      </c>
      <c r="W190" s="189" t="e">
        <f t="shared" si="303"/>
        <v>#N/A</v>
      </c>
      <c r="Y190" s="189">
        <f t="shared" ref="Y190:AF190" si="304">+Y134*1.6</f>
        <v>0</v>
      </c>
      <c r="Z190" s="189">
        <f t="shared" si="304"/>
        <v>0</v>
      </c>
      <c r="AA190" s="189">
        <f t="shared" si="304"/>
        <v>0</v>
      </c>
      <c r="AB190" s="189">
        <f t="shared" si="304"/>
        <v>0</v>
      </c>
      <c r="AC190" s="189">
        <f t="shared" si="304"/>
        <v>0</v>
      </c>
      <c r="AD190" s="189">
        <f t="shared" si="304"/>
        <v>0</v>
      </c>
      <c r="AE190" s="189">
        <f t="shared" si="304"/>
        <v>0</v>
      </c>
      <c r="AF190" s="189">
        <f t="shared" si="304"/>
        <v>0</v>
      </c>
      <c r="AI190" s="189" t="e">
        <f t="shared" ref="AI190:AP190" si="305">+AI134*1.6</f>
        <v>#N/A</v>
      </c>
      <c r="AJ190" s="189" t="e">
        <f t="shared" si="305"/>
        <v>#N/A</v>
      </c>
      <c r="AK190" s="189" t="e">
        <f t="shared" si="305"/>
        <v>#N/A</v>
      </c>
      <c r="AL190" s="189" t="e">
        <f t="shared" si="305"/>
        <v>#N/A</v>
      </c>
      <c r="AM190" s="189" t="e">
        <f t="shared" si="305"/>
        <v>#N/A</v>
      </c>
      <c r="AN190" s="189" t="e">
        <f t="shared" si="305"/>
        <v>#N/A</v>
      </c>
      <c r="AO190" s="189" t="e">
        <f t="shared" si="305"/>
        <v>#N/A</v>
      </c>
      <c r="AP190" s="189" t="e">
        <f t="shared" si="305"/>
        <v>#N/A</v>
      </c>
      <c r="AQ190" s="117"/>
      <c r="AT190" s="9" t="s">
        <v>32</v>
      </c>
      <c r="AW190" s="280"/>
      <c r="AX190" s="280"/>
      <c r="AY190" s="275" t="s">
        <v>1225</v>
      </c>
      <c r="AZ190" s="212" t="s">
        <v>1174</v>
      </c>
      <c r="BA190" s="273" t="s">
        <v>1187</v>
      </c>
      <c r="BB190" s="273" t="s">
        <v>72</v>
      </c>
      <c r="BC190" s="273" t="s">
        <v>1542</v>
      </c>
      <c r="BD190" s="279" t="s">
        <v>1116</v>
      </c>
      <c r="BE190" s="279" t="s">
        <v>2474</v>
      </c>
      <c r="BF190" s="273" t="s">
        <v>1119</v>
      </c>
      <c r="BG190" s="273" t="s">
        <v>1117</v>
      </c>
      <c r="BH190" s="273" t="s">
        <v>2481</v>
      </c>
      <c r="BI190" s="6">
        <f>+MATCH(BE$10:BE$558,AZ$10:AZ$551,0)</f>
        <v>80</v>
      </c>
    </row>
    <row r="191" spans="1:61" hidden="1">
      <c r="A191" s="290">
        <f t="shared" si="268"/>
        <v>0</v>
      </c>
      <c r="B191" s="290">
        <f t="shared" si="271"/>
        <v>0</v>
      </c>
      <c r="C191" s="290">
        <f t="shared" si="269"/>
        <v>0</v>
      </c>
      <c r="D191" s="202"/>
      <c r="E191" s="287" t="e">
        <f>+MAX(E190,E192)</f>
        <v>#N/A</v>
      </c>
      <c r="F191" s="287" t="e">
        <f t="shared" ref="F191:L195" si="306">+MAX(F190,F192)</f>
        <v>#N/A</v>
      </c>
      <c r="G191" s="287" t="e">
        <f t="shared" si="306"/>
        <v>#N/A</v>
      </c>
      <c r="H191" s="287" t="e">
        <f t="shared" si="306"/>
        <v>#N/A</v>
      </c>
      <c r="I191" s="287" t="e">
        <f t="shared" si="306"/>
        <v>#N/A</v>
      </c>
      <c r="J191" s="287" t="e">
        <f t="shared" si="306"/>
        <v>#N/A</v>
      </c>
      <c r="K191" s="287" t="e">
        <f t="shared" si="306"/>
        <v>#N/A</v>
      </c>
      <c r="L191" s="287" t="e">
        <f t="shared" si="306"/>
        <v>#N/A</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2475</v>
      </c>
      <c r="BF191" s="273" t="s">
        <v>2477</v>
      </c>
      <c r="BG191" s="273" t="s">
        <v>2476</v>
      </c>
      <c r="BH191" s="273" t="s">
        <v>2482</v>
      </c>
    </row>
    <row r="192" spans="1:61" hidden="1">
      <c r="A192" s="183">
        <f t="shared" si="268"/>
        <v>0</v>
      </c>
      <c r="B192" s="183">
        <f t="shared" si="271"/>
        <v>0</v>
      </c>
      <c r="C192" s="183">
        <f t="shared" si="269"/>
        <v>0</v>
      </c>
      <c r="D192" s="202"/>
      <c r="E192" s="289" t="e">
        <f>+MAX(P192,Y192,AI192)</f>
        <v>#N/A</v>
      </c>
      <c r="F192" s="289" t="e">
        <f t="shared" ref="F192:L192" si="307">+MAX(Q192,Z192,AJ192)</f>
        <v>#N/A</v>
      </c>
      <c r="G192" s="289" t="e">
        <f t="shared" si="307"/>
        <v>#N/A</v>
      </c>
      <c r="H192" s="289" t="e">
        <f t="shared" si="307"/>
        <v>#N/A</v>
      </c>
      <c r="I192" s="289" t="e">
        <f t="shared" si="307"/>
        <v>#N/A</v>
      </c>
      <c r="J192" s="289" t="e">
        <f t="shared" si="307"/>
        <v>#N/A</v>
      </c>
      <c r="K192" s="289" t="e">
        <f t="shared" si="307"/>
        <v>#N/A</v>
      </c>
      <c r="L192" s="289" t="e">
        <f t="shared" si="307"/>
        <v>#N/A</v>
      </c>
      <c r="M192" s="202"/>
      <c r="N192" s="213" t="s">
        <v>2377</v>
      </c>
      <c r="O192" s="202"/>
      <c r="P192" s="192" t="e">
        <f t="shared" ref="P192:W192" si="308">+P136*1.6</f>
        <v>#N/A</v>
      </c>
      <c r="Q192" s="192" t="e">
        <f t="shared" si="308"/>
        <v>#N/A</v>
      </c>
      <c r="R192" s="192" t="e">
        <f t="shared" si="308"/>
        <v>#N/A</v>
      </c>
      <c r="S192" s="192" t="e">
        <f t="shared" si="308"/>
        <v>#N/A</v>
      </c>
      <c r="T192" s="192" t="e">
        <f t="shared" si="308"/>
        <v>#N/A</v>
      </c>
      <c r="U192" s="192" t="e">
        <f t="shared" si="308"/>
        <v>#N/A</v>
      </c>
      <c r="V192" s="192" t="e">
        <f t="shared" si="308"/>
        <v>#N/A</v>
      </c>
      <c r="W192" s="192" t="e">
        <f t="shared" si="308"/>
        <v>#N/A</v>
      </c>
      <c r="X192" s="202"/>
      <c r="Y192" s="192">
        <f t="shared" ref="Y192:AF192" si="309">+Y136*1.6</f>
        <v>0</v>
      </c>
      <c r="Z192" s="192">
        <f t="shared" si="309"/>
        <v>0</v>
      </c>
      <c r="AA192" s="192">
        <f t="shared" si="309"/>
        <v>0</v>
      </c>
      <c r="AB192" s="192">
        <f t="shared" si="309"/>
        <v>0</v>
      </c>
      <c r="AC192" s="192">
        <f t="shared" si="309"/>
        <v>0</v>
      </c>
      <c r="AD192" s="192">
        <f t="shared" si="309"/>
        <v>0</v>
      </c>
      <c r="AE192" s="192">
        <f t="shared" si="309"/>
        <v>0</v>
      </c>
      <c r="AF192" s="192">
        <f t="shared" si="309"/>
        <v>0</v>
      </c>
      <c r="AG192" s="202"/>
      <c r="AH192" s="202"/>
      <c r="AI192" s="192" t="e">
        <f t="shared" ref="AI192:AP192" si="310">+AI136*1.6</f>
        <v>#N/A</v>
      </c>
      <c r="AJ192" s="192" t="e">
        <f t="shared" si="310"/>
        <v>#N/A</v>
      </c>
      <c r="AK192" s="192" t="e">
        <f t="shared" si="310"/>
        <v>#N/A</v>
      </c>
      <c r="AL192" s="192" t="e">
        <f t="shared" si="310"/>
        <v>#N/A</v>
      </c>
      <c r="AM192" s="192" t="e">
        <f t="shared" si="310"/>
        <v>#N/A</v>
      </c>
      <c r="AN192" s="192" t="e">
        <f t="shared" si="310"/>
        <v>#N/A</v>
      </c>
      <c r="AO192" s="192" t="e">
        <f t="shared" si="310"/>
        <v>#N/A</v>
      </c>
      <c r="AP192" s="192" t="e">
        <f t="shared" si="310"/>
        <v>#N/A</v>
      </c>
      <c r="AQ192" s="210"/>
      <c r="AT192" s="9" t="s">
        <v>232</v>
      </c>
      <c r="AW192" s="280"/>
      <c r="AX192" s="280"/>
      <c r="AY192" s="275" t="s">
        <v>1226</v>
      </c>
      <c r="AZ192" s="212" t="s">
        <v>1176</v>
      </c>
      <c r="BA192" s="273" t="s">
        <v>1189</v>
      </c>
      <c r="BB192" s="273" t="s">
        <v>32</v>
      </c>
      <c r="BC192" s="273" t="s">
        <v>1263</v>
      </c>
      <c r="BD192" s="279" t="s">
        <v>2476</v>
      </c>
      <c r="BE192" s="279" t="s">
        <v>1116</v>
      </c>
      <c r="BF192" s="273" t="s">
        <v>2478</v>
      </c>
      <c r="BG192" s="273" t="s">
        <v>1118</v>
      </c>
      <c r="BH192" s="273" t="s">
        <v>1014</v>
      </c>
    </row>
    <row r="193" spans="1:61" hidden="1">
      <c r="A193" s="183">
        <f t="shared" si="268"/>
        <v>0</v>
      </c>
      <c r="B193" s="183">
        <f t="shared" si="271"/>
        <v>0</v>
      </c>
      <c r="C193" s="183">
        <f t="shared" si="269"/>
        <v>0</v>
      </c>
      <c r="D193" s="202"/>
      <c r="E193" s="287" t="e">
        <f>+MAX(E192,E194)</f>
        <v>#N/A</v>
      </c>
      <c r="F193" s="287" t="e">
        <f t="shared" si="306"/>
        <v>#N/A</v>
      </c>
      <c r="G193" s="287" t="e">
        <f t="shared" si="306"/>
        <v>#N/A</v>
      </c>
      <c r="H193" s="287" t="e">
        <f t="shared" si="306"/>
        <v>#N/A</v>
      </c>
      <c r="I193" s="287" t="e">
        <f t="shared" si="306"/>
        <v>#N/A</v>
      </c>
      <c r="J193" s="287" t="e">
        <f t="shared" si="306"/>
        <v>#N/A</v>
      </c>
      <c r="K193" s="287" t="e">
        <f t="shared" si="306"/>
        <v>#N/A</v>
      </c>
      <c r="L193" s="287" t="e">
        <f t="shared" si="306"/>
        <v>#N/A</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0</v>
      </c>
      <c r="C194" s="183">
        <f t="shared" si="269"/>
        <v>0</v>
      </c>
      <c r="D194" s="202"/>
      <c r="E194" s="289" t="e">
        <f>+MAX(P194,Y194,AI194)</f>
        <v>#N/A</v>
      </c>
      <c r="F194" s="289" t="e">
        <f t="shared" ref="F194" si="312">+MAX(Q194,Z194,AJ194)</f>
        <v>#N/A</v>
      </c>
      <c r="G194" s="289" t="e">
        <f t="shared" ref="G194" si="313">+MAX(R194,AA194,AK194)</f>
        <v>#N/A</v>
      </c>
      <c r="H194" s="289" t="e">
        <f t="shared" ref="H194" si="314">+MAX(S194,AB194,AL194)</f>
        <v>#N/A</v>
      </c>
      <c r="I194" s="289" t="e">
        <f t="shared" ref="I194" si="315">+MAX(T194,AC194,AM194)</f>
        <v>#N/A</v>
      </c>
      <c r="J194" s="289" t="e">
        <f t="shared" ref="J194" si="316">+MAX(U194,AD194,AN194)</f>
        <v>#N/A</v>
      </c>
      <c r="K194" s="289" t="e">
        <f t="shared" ref="K194" si="317">+MAX(V194,AE194,AO194)</f>
        <v>#N/A</v>
      </c>
      <c r="L194" s="289" t="e">
        <f t="shared" ref="L194" si="318">+MAX(W194,AF194,AP194)</f>
        <v>#N/A</v>
      </c>
      <c r="M194" s="202"/>
      <c r="N194" s="213" t="s">
        <v>3076</v>
      </c>
      <c r="O194" s="202"/>
      <c r="P194" s="192" t="e">
        <f t="shared" ref="P194:W194" si="319">P138*1.6</f>
        <v>#N/A</v>
      </c>
      <c r="Q194" s="192" t="e">
        <f t="shared" si="319"/>
        <v>#N/A</v>
      </c>
      <c r="R194" s="192" t="e">
        <f t="shared" si="319"/>
        <v>#N/A</v>
      </c>
      <c r="S194" s="192" t="e">
        <f t="shared" si="319"/>
        <v>#N/A</v>
      </c>
      <c r="T194" s="192" t="e">
        <f t="shared" si="319"/>
        <v>#N/A</v>
      </c>
      <c r="U194" s="192" t="e">
        <f t="shared" si="319"/>
        <v>#N/A</v>
      </c>
      <c r="V194" s="192" t="e">
        <f t="shared" si="319"/>
        <v>#N/A</v>
      </c>
      <c r="W194" s="192" t="e">
        <f t="shared" si="319"/>
        <v>#N/A</v>
      </c>
      <c r="X194" s="202"/>
      <c r="Y194" s="192">
        <f t="shared" ref="Y194:AF194" si="320">+Y138*1.6</f>
        <v>0</v>
      </c>
      <c r="Z194" s="192">
        <f t="shared" si="320"/>
        <v>0</v>
      </c>
      <c r="AA194" s="192">
        <f t="shared" si="320"/>
        <v>0</v>
      </c>
      <c r="AB194" s="192">
        <f t="shared" si="320"/>
        <v>0</v>
      </c>
      <c r="AC194" s="192">
        <f t="shared" si="320"/>
        <v>0</v>
      </c>
      <c r="AD194" s="192">
        <f t="shared" si="320"/>
        <v>0</v>
      </c>
      <c r="AE194" s="192">
        <f t="shared" si="320"/>
        <v>0</v>
      </c>
      <c r="AF194" s="192">
        <f t="shared" si="320"/>
        <v>0</v>
      </c>
      <c r="AG194" s="202"/>
      <c r="AH194" s="202"/>
      <c r="AI194" s="192" t="e">
        <f t="shared" ref="AI194:AP194" si="321">+AI138*1.6</f>
        <v>#N/A</v>
      </c>
      <c r="AJ194" s="192" t="e">
        <f t="shared" si="321"/>
        <v>#N/A</v>
      </c>
      <c r="AK194" s="192" t="e">
        <f t="shared" si="321"/>
        <v>#N/A</v>
      </c>
      <c r="AL194" s="192" t="e">
        <f t="shared" si="321"/>
        <v>#N/A</v>
      </c>
      <c r="AM194" s="192" t="e">
        <f t="shared" si="321"/>
        <v>#N/A</v>
      </c>
      <c r="AN194" s="192" t="e">
        <f t="shared" si="321"/>
        <v>#N/A</v>
      </c>
      <c r="AO194" s="192" t="e">
        <f t="shared" si="321"/>
        <v>#N/A</v>
      </c>
      <c r="AP194" s="192" t="e">
        <f t="shared" si="321"/>
        <v>#N/A</v>
      </c>
      <c r="AQ194" s="210"/>
      <c r="AT194" s="9" t="s">
        <v>233</v>
      </c>
      <c r="AW194" s="280"/>
      <c r="AX194" s="280"/>
      <c r="AY194" s="275" t="s">
        <v>1227</v>
      </c>
      <c r="AZ194" s="212" t="s">
        <v>1521</v>
      </c>
      <c r="BA194" s="273" t="s">
        <v>1075</v>
      </c>
      <c r="BB194" s="273" t="s">
        <v>1544</v>
      </c>
      <c r="BC194" s="273" t="s">
        <v>1545</v>
      </c>
      <c r="BD194" s="279" t="s">
        <v>1118</v>
      </c>
      <c r="BE194" s="279" t="s">
        <v>2476</v>
      </c>
      <c r="BF194" s="273" t="s">
        <v>1121</v>
      </c>
      <c r="BG194" s="273" t="s">
        <v>2477</v>
      </c>
      <c r="BH194" s="273" t="s">
        <v>2484</v>
      </c>
      <c r="BI194" s="6" t="e">
        <f t="shared" si="311"/>
        <v>#N/A</v>
      </c>
    </row>
    <row r="195" spans="1:61" hidden="1">
      <c r="A195" s="183">
        <f t="shared" si="268"/>
        <v>0</v>
      </c>
      <c r="B195" s="183">
        <f t="shared" si="271"/>
        <v>0</v>
      </c>
      <c r="C195" s="183">
        <f t="shared" si="269"/>
        <v>0</v>
      </c>
      <c r="D195" s="202"/>
      <c r="E195" s="287" t="e">
        <f>+MAX(E194,E196)</f>
        <v>#N/A</v>
      </c>
      <c r="F195" s="287" t="e">
        <f t="shared" si="306"/>
        <v>#N/A</v>
      </c>
      <c r="G195" s="287" t="e">
        <f t="shared" si="306"/>
        <v>#N/A</v>
      </c>
      <c r="H195" s="287" t="e">
        <f t="shared" si="306"/>
        <v>#N/A</v>
      </c>
      <c r="I195" s="287" t="e">
        <f t="shared" si="306"/>
        <v>#N/A</v>
      </c>
      <c r="J195" s="287" t="e">
        <f t="shared" si="306"/>
        <v>#N/A</v>
      </c>
      <c r="K195" s="287" t="e">
        <f t="shared" si="306"/>
        <v>#N/A</v>
      </c>
      <c r="L195" s="287" t="e">
        <f t="shared" si="306"/>
        <v>#N/A</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2478</v>
      </c>
      <c r="BH195" s="273" t="s">
        <v>2485</v>
      </c>
      <c r="BI195" s="6" t="e">
        <f t="shared" si="311"/>
        <v>#N/A</v>
      </c>
    </row>
    <row r="196" spans="1:61" hidden="1">
      <c r="A196" s="296">
        <f t="shared" si="268"/>
        <v>0</v>
      </c>
      <c r="B196" s="296">
        <f t="shared" si="271"/>
        <v>0</v>
      </c>
      <c r="C196" s="296">
        <f t="shared" si="269"/>
        <v>0</v>
      </c>
      <c r="D196" s="202"/>
      <c r="E196" s="297" t="e">
        <f>+MAX(P196,Y196,AI196)</f>
        <v>#N/A</v>
      </c>
      <c r="F196" s="297" t="e">
        <f t="shared" ref="F196" si="322">+MAX(Q196,Z196,AJ196)</f>
        <v>#N/A</v>
      </c>
      <c r="G196" s="297" t="e">
        <f t="shared" ref="G196" si="323">+MAX(R196,AA196,AK196)</f>
        <v>#N/A</v>
      </c>
      <c r="H196" s="297" t="e">
        <f t="shared" ref="H196" si="324">+MAX(S196,AB196,AL196)</f>
        <v>#N/A</v>
      </c>
      <c r="I196" s="297" t="e">
        <f t="shared" ref="I196" si="325">+MAX(T196,AC196,AM196)</f>
        <v>#N/A</v>
      </c>
      <c r="J196" s="297" t="e">
        <f t="shared" ref="J196" si="326">+MAX(U196,AD196,AN196)</f>
        <v>#N/A</v>
      </c>
      <c r="K196" s="297" t="e">
        <f t="shared" ref="K196" si="327">+MAX(V196,AE196,AO196)</f>
        <v>#N/A</v>
      </c>
      <c r="L196" s="297" t="e">
        <f t="shared" ref="L196" si="328">+MAX(W196,AF196,AP196)</f>
        <v>#N/A</v>
      </c>
      <c r="M196" s="202"/>
      <c r="N196" s="298" t="s">
        <v>3077</v>
      </c>
      <c r="O196" s="202"/>
      <c r="P196" s="299" t="e">
        <f t="shared" ref="P196:W196" si="329">P140*1.6</f>
        <v>#N/A</v>
      </c>
      <c r="Q196" s="299" t="e">
        <f t="shared" si="329"/>
        <v>#N/A</v>
      </c>
      <c r="R196" s="299" t="e">
        <f t="shared" si="329"/>
        <v>#N/A</v>
      </c>
      <c r="S196" s="299" t="e">
        <f t="shared" si="329"/>
        <v>#N/A</v>
      </c>
      <c r="T196" s="299" t="e">
        <f t="shared" si="329"/>
        <v>#N/A</v>
      </c>
      <c r="U196" s="299" t="e">
        <f t="shared" si="329"/>
        <v>#N/A</v>
      </c>
      <c r="V196" s="299" t="e">
        <f t="shared" si="329"/>
        <v>#N/A</v>
      </c>
      <c r="W196" s="299" t="e">
        <f t="shared" si="329"/>
        <v>#N/A</v>
      </c>
      <c r="X196" s="202"/>
      <c r="Y196" s="299">
        <f t="shared" ref="Y196:AF196" si="330">+Y140*1.6</f>
        <v>0</v>
      </c>
      <c r="Z196" s="299">
        <f t="shared" si="330"/>
        <v>0</v>
      </c>
      <c r="AA196" s="299">
        <f t="shared" si="330"/>
        <v>0</v>
      </c>
      <c r="AB196" s="299">
        <f t="shared" si="330"/>
        <v>0</v>
      </c>
      <c r="AC196" s="299">
        <f t="shared" si="330"/>
        <v>0</v>
      </c>
      <c r="AD196" s="299">
        <f t="shared" si="330"/>
        <v>0</v>
      </c>
      <c r="AE196" s="299">
        <f t="shared" si="330"/>
        <v>0</v>
      </c>
      <c r="AF196" s="299">
        <f t="shared" si="330"/>
        <v>0</v>
      </c>
      <c r="AG196" s="202"/>
      <c r="AH196" s="202"/>
      <c r="AI196" s="299" t="e">
        <f t="shared" ref="AI196:AP196" si="331">+AI140*1.6</f>
        <v>#N/A</v>
      </c>
      <c r="AJ196" s="299" t="e">
        <f t="shared" si="331"/>
        <v>#N/A</v>
      </c>
      <c r="AK196" s="299" t="e">
        <f t="shared" si="331"/>
        <v>#N/A</v>
      </c>
      <c r="AL196" s="299" t="e">
        <f t="shared" si="331"/>
        <v>#N/A</v>
      </c>
      <c r="AM196" s="299" t="e">
        <f t="shared" si="331"/>
        <v>#N/A</v>
      </c>
      <c r="AN196" s="299" t="e">
        <f t="shared" si="331"/>
        <v>#N/A</v>
      </c>
      <c r="AO196" s="299" t="e">
        <f t="shared" si="331"/>
        <v>#N/A</v>
      </c>
      <c r="AP196" s="299" t="e">
        <f t="shared" si="331"/>
        <v>#N/A</v>
      </c>
      <c r="AQ196" s="210"/>
      <c r="AT196" s="9" t="s">
        <v>235</v>
      </c>
      <c r="AW196" s="280"/>
      <c r="AX196" s="280"/>
      <c r="AY196" s="275" t="s">
        <v>1229</v>
      </c>
      <c r="AZ196" s="212" t="s">
        <v>167</v>
      </c>
      <c r="BA196" s="273" t="s">
        <v>1192</v>
      </c>
      <c r="BB196" s="273" t="s">
        <v>195</v>
      </c>
      <c r="BC196" s="273" t="s">
        <v>1266</v>
      </c>
      <c r="BD196" s="279" t="s">
        <v>2477</v>
      </c>
      <c r="BE196" s="279" t="s">
        <v>1118</v>
      </c>
      <c r="BF196" s="273" t="s">
        <v>2481</v>
      </c>
      <c r="BG196" s="273" t="s">
        <v>1120</v>
      </c>
      <c r="BH196" s="273" t="s">
        <v>3170</v>
      </c>
      <c r="BI196" s="6">
        <f t="shared" si="311"/>
        <v>83</v>
      </c>
    </row>
    <row r="197" spans="1:61" hidden="1">
      <c r="A197" s="183">
        <f t="shared" si="268"/>
        <v>0</v>
      </c>
      <c r="B197" s="183">
        <f t="shared" si="271"/>
        <v>0</v>
      </c>
      <c r="C197" s="183">
        <f t="shared" si="269"/>
        <v>0</v>
      </c>
      <c r="D197" s="202"/>
      <c r="E197" s="287" t="e">
        <f t="shared" ref="E197:L197" si="332">+MAX(E196,E198)</f>
        <v>#N/A</v>
      </c>
      <c r="F197" s="287" t="e">
        <f t="shared" si="332"/>
        <v>#N/A</v>
      </c>
      <c r="G197" s="287" t="e">
        <f t="shared" si="332"/>
        <v>#N/A</v>
      </c>
      <c r="H197" s="287" t="e">
        <f t="shared" si="332"/>
        <v>#N/A</v>
      </c>
      <c r="I197" s="287" t="e">
        <f t="shared" si="332"/>
        <v>#N/A</v>
      </c>
      <c r="J197" s="287" t="e">
        <f t="shared" si="332"/>
        <v>#N/A</v>
      </c>
      <c r="K197" s="287" t="e">
        <f t="shared" si="332"/>
        <v>#N/A</v>
      </c>
      <c r="L197" s="287" t="e">
        <f t="shared" si="332"/>
        <v>#N/A</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2478</v>
      </c>
      <c r="BE197" s="279" t="s">
        <v>1119</v>
      </c>
      <c r="BF197" s="273" t="s">
        <v>3013</v>
      </c>
      <c r="BG197" s="273" t="s">
        <v>1121</v>
      </c>
      <c r="BH197" s="273" t="s">
        <v>1123</v>
      </c>
      <c r="BI197" s="6">
        <f t="shared" si="311"/>
        <v>84</v>
      </c>
    </row>
    <row r="198" spans="1:61" hidden="1">
      <c r="A198" s="296">
        <f t="shared" si="268"/>
        <v>0</v>
      </c>
      <c r="B198" s="296">
        <f t="shared" si="271"/>
        <v>0</v>
      </c>
      <c r="C198" s="296">
        <f t="shared" si="269"/>
        <v>0</v>
      </c>
      <c r="D198" s="202"/>
      <c r="E198" s="297" t="e">
        <f>+MAX(P198,Y198,AI198)</f>
        <v>#N/A</v>
      </c>
      <c r="F198" s="297" t="e">
        <f t="shared" ref="F198" si="333">+MAX(Q198,Z198,AJ198)</f>
        <v>#N/A</v>
      </c>
      <c r="G198" s="297" t="e">
        <f t="shared" ref="G198" si="334">+MAX(R198,AA198,AK198)</f>
        <v>#N/A</v>
      </c>
      <c r="H198" s="297" t="e">
        <f t="shared" ref="H198" si="335">+MAX(S198,AB198,AL198)</f>
        <v>#N/A</v>
      </c>
      <c r="I198" s="297" t="e">
        <f t="shared" ref="I198" si="336">+MAX(T198,AC198,AM198)</f>
        <v>#N/A</v>
      </c>
      <c r="J198" s="297" t="e">
        <f t="shared" ref="J198" si="337">+MAX(U198,AD198,AN198)</f>
        <v>#N/A</v>
      </c>
      <c r="K198" s="297" t="e">
        <f t="shared" ref="K198" si="338">+MAX(V198,AE198,AO198)</f>
        <v>#N/A</v>
      </c>
      <c r="L198" s="297" t="e">
        <f t="shared" ref="L198" si="339">+MAX(W198,AF198,AP198)</f>
        <v>#N/A</v>
      </c>
      <c r="M198" s="202"/>
      <c r="N198" s="321" t="s">
        <v>3185</v>
      </c>
      <c r="O198" s="202"/>
      <c r="P198" s="299" t="e">
        <f t="shared" ref="P198:W198" si="340">P142*1.6</f>
        <v>#N/A</v>
      </c>
      <c r="Q198" s="299" t="e">
        <f t="shared" si="340"/>
        <v>#N/A</v>
      </c>
      <c r="R198" s="299" t="e">
        <f t="shared" si="340"/>
        <v>#N/A</v>
      </c>
      <c r="S198" s="299" t="e">
        <f t="shared" si="340"/>
        <v>#N/A</v>
      </c>
      <c r="T198" s="299" t="e">
        <f t="shared" si="340"/>
        <v>#N/A</v>
      </c>
      <c r="U198" s="299" t="e">
        <f t="shared" si="340"/>
        <v>#N/A</v>
      </c>
      <c r="V198" s="299" t="e">
        <f t="shared" si="340"/>
        <v>#N/A</v>
      </c>
      <c r="W198" s="299" t="e">
        <f t="shared" si="340"/>
        <v>#N/A</v>
      </c>
      <c r="X198" s="202"/>
      <c r="Y198" s="299">
        <f t="shared" ref="Y198:AF198" si="341">+Y142*1.6</f>
        <v>0</v>
      </c>
      <c r="Z198" s="299">
        <f t="shared" si="341"/>
        <v>0</v>
      </c>
      <c r="AA198" s="299">
        <f t="shared" si="341"/>
        <v>0</v>
      </c>
      <c r="AB198" s="299">
        <f t="shared" si="341"/>
        <v>0</v>
      </c>
      <c r="AC198" s="299">
        <f t="shared" si="341"/>
        <v>0</v>
      </c>
      <c r="AD198" s="299">
        <f t="shared" si="341"/>
        <v>0</v>
      </c>
      <c r="AE198" s="299">
        <f t="shared" si="341"/>
        <v>0</v>
      </c>
      <c r="AF198" s="299">
        <f t="shared" si="341"/>
        <v>0</v>
      </c>
      <c r="AG198" s="202"/>
      <c r="AH198" s="202"/>
      <c r="AI198" s="299" t="e">
        <f t="shared" ref="AI198:AP198" si="342">+AI142*1.6</f>
        <v>#N/A</v>
      </c>
      <c r="AJ198" s="299" t="e">
        <f t="shared" si="342"/>
        <v>#N/A</v>
      </c>
      <c r="AK198" s="299" t="e">
        <f t="shared" si="342"/>
        <v>#N/A</v>
      </c>
      <c r="AL198" s="299" t="e">
        <f t="shared" si="342"/>
        <v>#N/A</v>
      </c>
      <c r="AM198" s="299" t="e">
        <f t="shared" si="342"/>
        <v>#N/A</v>
      </c>
      <c r="AN198" s="299" t="e">
        <f t="shared" si="342"/>
        <v>#N/A</v>
      </c>
      <c r="AO198" s="299" t="e">
        <f t="shared" si="342"/>
        <v>#N/A</v>
      </c>
      <c r="AP198" s="299" t="e">
        <f t="shared" si="342"/>
        <v>#N/A</v>
      </c>
      <c r="AQ198" s="210"/>
      <c r="AT198" s="9" t="s">
        <v>236</v>
      </c>
      <c r="AW198" s="280"/>
      <c r="AX198" s="280"/>
      <c r="AY198" s="275" t="s">
        <v>1230</v>
      </c>
      <c r="AZ198" s="212" t="s">
        <v>1180</v>
      </c>
      <c r="BA198" s="273" t="s">
        <v>1522</v>
      </c>
      <c r="BB198" s="273" t="s">
        <v>1267</v>
      </c>
      <c r="BC198" s="273" t="s">
        <v>1547</v>
      </c>
      <c r="BD198" s="279" t="s">
        <v>1120</v>
      </c>
      <c r="BE198" s="279" t="s">
        <v>2477</v>
      </c>
      <c r="BF198" s="273" t="s">
        <v>2482</v>
      </c>
      <c r="BG198" s="273" t="s">
        <v>1122</v>
      </c>
      <c r="BH198" s="273" t="s">
        <v>1124</v>
      </c>
      <c r="BI198" s="6" t="e">
        <f t="shared" si="311"/>
        <v>#N/A</v>
      </c>
    </row>
    <row r="199" spans="1:61" hidden="1">
      <c r="A199" s="183">
        <f t="shared" si="268"/>
        <v>0</v>
      </c>
      <c r="B199" s="183">
        <f t="shared" si="271"/>
        <v>0</v>
      </c>
      <c r="C199" s="183">
        <f t="shared" si="269"/>
        <v>0</v>
      </c>
      <c r="D199" s="202"/>
      <c r="E199" s="287" t="e">
        <f t="shared" ref="E199:L199" si="343">+MAX(E198,E200)</f>
        <v>#N/A</v>
      </c>
      <c r="F199" s="287" t="e">
        <f t="shared" si="343"/>
        <v>#N/A</v>
      </c>
      <c r="G199" s="287" t="e">
        <f t="shared" si="343"/>
        <v>#N/A</v>
      </c>
      <c r="H199" s="287" t="e">
        <f t="shared" si="343"/>
        <v>#N/A</v>
      </c>
      <c r="I199" s="287" t="e">
        <f t="shared" si="343"/>
        <v>#N/A</v>
      </c>
      <c r="J199" s="287" t="e">
        <f t="shared" si="343"/>
        <v>#N/A</v>
      </c>
      <c r="K199" s="287" t="e">
        <f t="shared" si="343"/>
        <v>#N/A</v>
      </c>
      <c r="L199" s="287" t="e">
        <f t="shared" si="343"/>
        <v>#N/A</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2479</v>
      </c>
      <c r="BE199" s="279" t="s">
        <v>2478</v>
      </c>
      <c r="BF199" s="273" t="s">
        <v>1014</v>
      </c>
      <c r="BG199" s="273" t="s">
        <v>2481</v>
      </c>
      <c r="BH199" s="273" t="s">
        <v>2486</v>
      </c>
      <c r="BI199" s="6" t="e">
        <f t="shared" si="311"/>
        <v>#N/A</v>
      </c>
    </row>
    <row r="200" spans="1:61" hidden="1">
      <c r="A200" s="296">
        <f t="shared" si="268"/>
        <v>0</v>
      </c>
      <c r="B200" s="296">
        <f t="shared" si="271"/>
        <v>0</v>
      </c>
      <c r="C200" s="296">
        <f t="shared" si="269"/>
        <v>0</v>
      </c>
      <c r="D200" s="202"/>
      <c r="E200" s="297" t="e">
        <f>+MAX(P200,Y200,AI200)</f>
        <v>#N/A</v>
      </c>
      <c r="F200" s="297" t="e">
        <f t="shared" ref="F200" si="344">+MAX(Q200,Z200,AJ200)</f>
        <v>#N/A</v>
      </c>
      <c r="G200" s="297" t="e">
        <f t="shared" ref="G200" si="345">+MAX(R200,AA200,AK200)</f>
        <v>#N/A</v>
      </c>
      <c r="H200" s="297" t="e">
        <f t="shared" ref="H200" si="346">+MAX(S200,AB200,AL200)</f>
        <v>#N/A</v>
      </c>
      <c r="I200" s="297" t="e">
        <f t="shared" ref="I200" si="347">+MAX(T200,AC200,AM200)</f>
        <v>#N/A</v>
      </c>
      <c r="J200" s="297" t="e">
        <f t="shared" ref="J200" si="348">+MAX(U200,AD200,AN200)</f>
        <v>#N/A</v>
      </c>
      <c r="K200" s="297" t="e">
        <f t="shared" ref="K200" si="349">+MAX(V200,AE200,AO200)</f>
        <v>#N/A</v>
      </c>
      <c r="L200" s="297" t="e">
        <f t="shared" ref="L200" si="350">+MAX(W200,AF200,AP200)</f>
        <v>#N/A</v>
      </c>
      <c r="M200" s="202"/>
      <c r="N200" s="321" t="s">
        <v>3187</v>
      </c>
      <c r="O200" s="202"/>
      <c r="P200" s="299" t="e">
        <f t="shared" ref="P200:W200" si="351">P144*1.6</f>
        <v>#N/A</v>
      </c>
      <c r="Q200" s="299" t="e">
        <f t="shared" si="351"/>
        <v>#N/A</v>
      </c>
      <c r="R200" s="299" t="e">
        <f t="shared" si="351"/>
        <v>#N/A</v>
      </c>
      <c r="S200" s="299" t="e">
        <f t="shared" si="351"/>
        <v>#N/A</v>
      </c>
      <c r="T200" s="299" t="e">
        <f t="shared" si="351"/>
        <v>#N/A</v>
      </c>
      <c r="U200" s="299" t="e">
        <f t="shared" si="351"/>
        <v>#N/A</v>
      </c>
      <c r="V200" s="299" t="e">
        <f t="shared" si="351"/>
        <v>#N/A</v>
      </c>
      <c r="W200" s="299" t="e">
        <f t="shared" si="351"/>
        <v>#N/A</v>
      </c>
      <c r="X200" s="202"/>
      <c r="Y200" s="299">
        <f t="shared" ref="Y200:AF200" si="352">+Y144*1.6</f>
        <v>0</v>
      </c>
      <c r="Z200" s="299">
        <f t="shared" si="352"/>
        <v>0</v>
      </c>
      <c r="AA200" s="299">
        <f t="shared" si="352"/>
        <v>0</v>
      </c>
      <c r="AB200" s="299">
        <f t="shared" si="352"/>
        <v>0</v>
      </c>
      <c r="AC200" s="299">
        <f t="shared" si="352"/>
        <v>0</v>
      </c>
      <c r="AD200" s="299">
        <f t="shared" si="352"/>
        <v>0</v>
      </c>
      <c r="AE200" s="299">
        <f t="shared" si="352"/>
        <v>0</v>
      </c>
      <c r="AF200" s="299">
        <f t="shared" si="352"/>
        <v>0</v>
      </c>
      <c r="AG200" s="202"/>
      <c r="AH200" s="202"/>
      <c r="AI200" s="299" t="e">
        <f t="shared" ref="AI200:AP200" si="353">+AI144*1.6</f>
        <v>#N/A</v>
      </c>
      <c r="AJ200" s="299" t="e">
        <f t="shared" si="353"/>
        <v>#N/A</v>
      </c>
      <c r="AK200" s="299" t="e">
        <f t="shared" si="353"/>
        <v>#N/A</v>
      </c>
      <c r="AL200" s="299" t="e">
        <f t="shared" si="353"/>
        <v>#N/A</v>
      </c>
      <c r="AM200" s="299" t="e">
        <f t="shared" si="353"/>
        <v>#N/A</v>
      </c>
      <c r="AN200" s="299" t="e">
        <f t="shared" si="353"/>
        <v>#N/A</v>
      </c>
      <c r="AO200" s="299" t="e">
        <f t="shared" si="353"/>
        <v>#N/A</v>
      </c>
      <c r="AP200" s="299" t="e">
        <f t="shared" si="353"/>
        <v>#N/A</v>
      </c>
      <c r="AQ200" s="210"/>
      <c r="AT200" s="9" t="s">
        <v>24</v>
      </c>
      <c r="AW200" s="280"/>
      <c r="AX200" s="280"/>
      <c r="AY200" s="275" t="s">
        <v>1231</v>
      </c>
      <c r="AZ200" s="212" t="s">
        <v>1181</v>
      </c>
      <c r="BA200" s="273" t="s">
        <v>1194</v>
      </c>
      <c r="BB200" s="273" t="s">
        <v>1548</v>
      </c>
      <c r="BC200" s="273" t="s">
        <v>1268</v>
      </c>
      <c r="BD200" s="279" t="s">
        <v>2480</v>
      </c>
      <c r="BE200" s="279" t="s">
        <v>1120</v>
      </c>
      <c r="BF200" s="273" t="s">
        <v>1445</v>
      </c>
      <c r="BG200" s="273" t="s">
        <v>3013</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2479</v>
      </c>
      <c r="BF201" s="273" t="s">
        <v>2484</v>
      </c>
      <c r="BG201" s="273" t="s">
        <v>2482</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80" t="s">
        <v>1066</v>
      </c>
      <c r="Q202" s="380"/>
      <c r="R202" s="380"/>
      <c r="S202" s="380"/>
      <c r="T202" s="380"/>
      <c r="U202" s="380"/>
      <c r="V202" s="380"/>
      <c r="W202" s="380"/>
      <c r="AI202" s="380" t="s">
        <v>2223</v>
      </c>
      <c r="AJ202" s="380"/>
      <c r="AK202" s="380"/>
      <c r="AL202" s="380"/>
      <c r="AM202" s="380"/>
      <c r="AN202" s="380"/>
      <c r="AO202" s="380"/>
      <c r="AP202" s="380"/>
      <c r="AT202" s="9" t="s">
        <v>239</v>
      </c>
      <c r="AW202" s="280"/>
      <c r="AX202" s="280"/>
      <c r="AY202" s="275" t="s">
        <v>1233</v>
      </c>
      <c r="AZ202" s="212" t="s">
        <v>1183</v>
      </c>
      <c r="BA202" s="273" t="s">
        <v>2160</v>
      </c>
      <c r="BB202" s="273" t="s">
        <v>1269</v>
      </c>
      <c r="BC202" s="273" t="s">
        <v>1489</v>
      </c>
      <c r="BD202" s="279" t="s">
        <v>1122</v>
      </c>
      <c r="BE202" s="279" t="s">
        <v>2480</v>
      </c>
      <c r="BF202" s="273" t="s">
        <v>2485</v>
      </c>
      <c r="BG202" s="273" t="s">
        <v>2483</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2481</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1/1/2009 - 5/13/201060</v>
      </c>
      <c r="P204" s="38"/>
      <c r="Q204" s="30"/>
      <c r="R204" s="30"/>
      <c r="S204" s="340" t="e">
        <f>+S120/5*10</f>
        <v>#N/A</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2482</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t="e">
        <f>+MAX(S204,S206)</f>
        <v>#N/A</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2483</v>
      </c>
      <c r="BE205" s="279" t="s">
        <v>2481</v>
      </c>
      <c r="BF205" s="273" t="s">
        <v>2486</v>
      </c>
      <c r="BG205" s="273" t="s">
        <v>2484</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6/29/2010 - 5/30/201160</v>
      </c>
      <c r="P206" s="38"/>
      <c r="Q206" s="30"/>
      <c r="R206" s="30"/>
      <c r="S206" s="340" t="e">
        <f>+S122/5*10</f>
        <v>#N/A</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2482</v>
      </c>
      <c r="BF206" s="273" t="s">
        <v>1125</v>
      </c>
      <c r="BG206" s="273" t="s">
        <v>2485</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t="e">
        <f>+MAX(S206,S208)</f>
        <v>#N/A</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2483</v>
      </c>
      <c r="BF207" s="273" t="s">
        <v>1126</v>
      </c>
      <c r="BG207" s="273" t="s">
        <v>1123</v>
      </c>
      <c r="BH207" s="273" t="s">
        <v>2489</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v>
      </c>
      <c r="P208" s="38"/>
      <c r="Q208" s="30"/>
      <c r="R208" s="30"/>
      <c r="S208" s="340" t="e">
        <f>VLOOKUP($N208,'6-1-11'!$A$4:$T$257,E$146+3,FALSE)</f>
        <v>#N/A</v>
      </c>
      <c r="T208" s="30"/>
      <c r="U208" s="30"/>
      <c r="V208" s="30"/>
      <c r="W208" s="39"/>
      <c r="AI208" s="38"/>
      <c r="AJ208" s="30"/>
      <c r="AK208" s="30"/>
      <c r="AL208" s="218">
        <v>51600</v>
      </c>
      <c r="AM208" s="30"/>
      <c r="AN208" s="30"/>
      <c r="AO208" s="30"/>
      <c r="AP208" s="39"/>
      <c r="AT208" s="9" t="s">
        <v>49</v>
      </c>
      <c r="AW208" s="280"/>
      <c r="AX208" s="280"/>
      <c r="AY208" s="275" t="s">
        <v>2697</v>
      </c>
      <c r="AZ208" s="212" t="s">
        <v>1425</v>
      </c>
      <c r="BA208" s="273" t="s">
        <v>1201</v>
      </c>
      <c r="BB208" s="273" t="s">
        <v>2174</v>
      </c>
      <c r="BC208" s="273" t="s">
        <v>1275</v>
      </c>
      <c r="BD208" s="279" t="s">
        <v>2484</v>
      </c>
      <c r="BE208" s="279" t="s">
        <v>1014</v>
      </c>
      <c r="BF208" s="273" t="s">
        <v>1127</v>
      </c>
      <c r="BG208" s="273" t="s">
        <v>1124</v>
      </c>
      <c r="BH208" s="273" t="s">
        <v>2490</v>
      </c>
      <c r="BI208" s="6">
        <f t="shared" si="311"/>
        <v>88</v>
      </c>
    </row>
    <row r="209" spans="1:61" hidden="1">
      <c r="A209" s="110"/>
      <c r="B209" s="97"/>
      <c r="C209" s="97"/>
      <c r="D209" s="97"/>
      <c r="E209" s="97"/>
      <c r="F209" s="97"/>
      <c r="G209" s="97"/>
      <c r="H209" s="97"/>
      <c r="I209" s="97"/>
      <c r="J209" s="97"/>
      <c r="K209" s="97"/>
      <c r="L209" s="111"/>
      <c r="N209" s="95"/>
      <c r="P209" s="38"/>
      <c r="Q209" s="30"/>
      <c r="R209" s="30"/>
      <c r="S209" s="341" t="e">
        <f>+MAX(S208,S210)</f>
        <v>#N/A</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2485</v>
      </c>
      <c r="BE209" s="279" t="s">
        <v>1445</v>
      </c>
      <c r="BF209" s="273" t="s">
        <v>1128</v>
      </c>
      <c r="BG209" s="273" t="s">
        <v>2486</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v>
      </c>
      <c r="P210" s="38"/>
      <c r="Q210" s="30"/>
      <c r="R210" s="30"/>
      <c r="S210" s="340" t="e">
        <f>VLOOKUP($N210,'12-1-11'!$A$4:$T$257,E$146+3,FALSE)</f>
        <v>#N/A</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2786</v>
      </c>
      <c r="BD210" s="279" t="s">
        <v>1123</v>
      </c>
      <c r="BE210" s="279" t="s">
        <v>2484</v>
      </c>
      <c r="BF210" s="273" t="s">
        <v>37</v>
      </c>
      <c r="BG210" s="273" t="s">
        <v>1125</v>
      </c>
      <c r="BH210" s="273" t="s">
        <v>2491</v>
      </c>
      <c r="BI210" s="6" t="e">
        <f t="shared" si="311"/>
        <v>#N/A</v>
      </c>
    </row>
    <row r="211" spans="1:61" hidden="1">
      <c r="A211" s="110"/>
      <c r="B211" s="97"/>
      <c r="C211" s="97"/>
      <c r="D211" s="97"/>
      <c r="E211" s="97"/>
      <c r="F211" s="97"/>
      <c r="G211" s="97"/>
      <c r="H211" s="97"/>
      <c r="I211" s="97"/>
      <c r="J211" s="97"/>
      <c r="K211" s="97"/>
      <c r="L211" s="111"/>
      <c r="N211" s="95"/>
      <c r="P211" s="38"/>
      <c r="Q211" s="30"/>
      <c r="R211" s="30"/>
      <c r="S211" s="341" t="e">
        <f>+MAX(S210,S212)</f>
        <v>#N/A</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2786</v>
      </c>
      <c r="BC211" s="273" t="s">
        <v>1282</v>
      </c>
      <c r="BD211" s="279" t="s">
        <v>1124</v>
      </c>
      <c r="BE211" s="279" t="s">
        <v>2485</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v>
      </c>
      <c r="P212" s="38"/>
      <c r="Q212" s="30"/>
      <c r="R212" s="30"/>
      <c r="S212" s="340" t="e">
        <f>VLOOKUP($N212,'2013 placeholder'!$A$4:$T$257,E$146+3,FALSE)</f>
        <v>#N/A</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2486</v>
      </c>
      <c r="BE212" s="279" t="s">
        <v>1123</v>
      </c>
      <c r="BF212" s="273" t="s">
        <v>1069</v>
      </c>
      <c r="BG212" s="273" t="s">
        <v>1127</v>
      </c>
      <c r="BH212" s="273" t="s">
        <v>2492</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t="e">
        <f>+MAX(S212,S214)</f>
        <v>#N/A</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2487</v>
      </c>
      <c r="BE213" s="279" t="s">
        <v>1124</v>
      </c>
      <c r="BF213" s="273" t="s">
        <v>2489</v>
      </c>
      <c r="BG213" s="273" t="s">
        <v>1128</v>
      </c>
      <c r="BH213" s="273" t="s">
        <v>2493</v>
      </c>
      <c r="BI213" s="6">
        <f t="shared" si="311"/>
        <v>91</v>
      </c>
    </row>
    <row r="214" spans="1:61" hidden="1">
      <c r="A214" s="110"/>
      <c r="B214" s="97"/>
      <c r="C214" s="97"/>
      <c r="D214" s="97"/>
      <c r="E214" s="97"/>
      <c r="F214" s="97"/>
      <c r="G214" s="97"/>
      <c r="H214" s="97"/>
      <c r="I214" s="97"/>
      <c r="J214" s="97"/>
      <c r="K214" s="97"/>
      <c r="L214" s="111"/>
      <c r="N214" s="190" t="str">
        <f>CONCATENATE(AU21,$B$11)</f>
        <v>2/1/2014 - 3/5/2015</v>
      </c>
      <c r="P214" s="38"/>
      <c r="Q214" s="30"/>
      <c r="R214" s="30"/>
      <c r="S214" s="343" t="e">
        <f>VLOOKUP(N214,'2014 placeholder'!A4:D257,E146+3,FALSE)</f>
        <v>#N/A</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2486</v>
      </c>
      <c r="BF214" s="273" t="s">
        <v>2490</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t="e">
        <f>+MAX(S214,S216)</f>
        <v>#N/A</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2487</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v>
      </c>
      <c r="P216" s="38"/>
      <c r="Q216" s="30"/>
      <c r="R216" s="30"/>
      <c r="S216" s="343" t="e">
        <f>VLOOKUP(N216,'2015 MTSP Limits'!A4:D257,E146+3,FALSE)</f>
        <v>#N/A</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2491</v>
      </c>
      <c r="BG216" s="273" t="s">
        <v>1069</v>
      </c>
      <c r="BH216" s="273" t="s">
        <v>2495</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t="e">
        <f>+MAX(S216,S218)</f>
        <v>#N/A</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2489</v>
      </c>
      <c r="BH217" s="273" t="s">
        <v>2496</v>
      </c>
      <c r="BI217" s="6">
        <f t="shared" si="311"/>
        <v>93</v>
      </c>
    </row>
    <row r="218" spans="1:61" hidden="1">
      <c r="A218" s="110"/>
      <c r="B218" s="97"/>
      <c r="C218" s="97"/>
      <c r="D218" s="97"/>
      <c r="E218" s="97"/>
      <c r="F218" s="97"/>
      <c r="G218" s="97"/>
      <c r="H218" s="97"/>
      <c r="I218" s="97"/>
      <c r="J218" s="97"/>
      <c r="K218" s="97"/>
      <c r="L218" s="111"/>
      <c r="N218" s="190" t="str">
        <f>CONCATENATE(AU25,$B$11)</f>
        <v>5/13/2016 - 4/13/2017</v>
      </c>
      <c r="P218" s="38"/>
      <c r="Q218" s="30"/>
      <c r="R218" s="30"/>
      <c r="S218" s="343" t="e">
        <f>VLOOKUP(N218,MTSP2016!A4:D257,E146+3,FALSE)</f>
        <v>#N/A</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2492</v>
      </c>
      <c r="BG218" s="273" t="s">
        <v>2490</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t="e">
        <f>+MAX(S218,S220)</f>
        <v>#N/A</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2488</v>
      </c>
      <c r="BE219" s="279" t="s">
        <v>1128</v>
      </c>
      <c r="BF219" s="273" t="s">
        <v>2493</v>
      </c>
      <c r="BG219" s="273" t="s">
        <v>1512</v>
      </c>
      <c r="BH219" s="273" t="s">
        <v>2497</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v>
      </c>
      <c r="P220" s="38"/>
      <c r="Q220" s="30"/>
      <c r="R220" s="30"/>
      <c r="S220" s="343" t="e">
        <f>VLOOKUP($N220,MTSP2017!A4:D257,E146+3,FALSE)</f>
        <v>#N/A</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2491</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t="e">
        <f>MAX(S220,S222)</f>
        <v>#N/A</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2489</v>
      </c>
      <c r="BE221" s="279" t="s">
        <v>2488</v>
      </c>
      <c r="BF221" s="273" t="s">
        <v>128</v>
      </c>
      <c r="BG221" s="273" t="s">
        <v>1446</v>
      </c>
      <c r="BH221" s="273" t="s">
        <v>2498</v>
      </c>
      <c r="BI221" s="6" t="e">
        <f t="shared" si="311"/>
        <v>#N/A</v>
      </c>
    </row>
    <row r="222" spans="1:61" hidden="1">
      <c r="A222" s="110"/>
      <c r="B222" s="97"/>
      <c r="C222" s="97"/>
      <c r="D222" s="97"/>
      <c r="E222" s="97"/>
      <c r="F222" s="97"/>
      <c r="G222" s="97"/>
      <c r="H222" s="97"/>
      <c r="I222" s="97"/>
      <c r="J222" s="97"/>
      <c r="K222" s="97"/>
      <c r="L222" s="111"/>
      <c r="N222" s="213" t="str">
        <f>CONCATENATE(AU29,$B$11)</f>
        <v>5/17/2018 - 4/23/2019</v>
      </c>
      <c r="P222" s="38"/>
      <c r="Q222" s="30"/>
      <c r="R222" s="30"/>
      <c r="S222" s="343" t="e">
        <f>INDEX(MTSP2018!D3:D257,MATCH('Income-Rent Tool'!N222,MTSP2018!A3:A257,0))</f>
        <v>#N/A</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2490</v>
      </c>
      <c r="BE222" s="279" t="s">
        <v>1069</v>
      </c>
      <c r="BF222" s="273" t="s">
        <v>2494</v>
      </c>
      <c r="BG222" s="273" t="s">
        <v>2492</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t="e">
        <f>MAX(S222,S224)</f>
        <v>#N/A</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2489</v>
      </c>
      <c r="BF223" s="273" t="s">
        <v>2495</v>
      </c>
      <c r="BG223" s="273" t="s">
        <v>2493</v>
      </c>
      <c r="BH223" s="273" t="s">
        <v>2499</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v>
      </c>
      <c r="P224" s="38"/>
      <c r="Q224" s="30"/>
      <c r="R224" s="30"/>
      <c r="S224" s="343" t="e">
        <f>INDEX(MTSP2019!D3:D257,MATCH('Income-Rent Tool'!N224,MTSP2019!A3:A257,0))</f>
        <v>#N/A</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2491</v>
      </c>
      <c r="BE224" s="279" t="s">
        <v>2490</v>
      </c>
      <c r="BF224" s="273" t="s">
        <v>2496</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t="e">
        <f>MAX(S224,S226)</f>
        <v>#N/A</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2500</v>
      </c>
      <c r="BI225" s="6">
        <f t="shared" si="311"/>
        <v>99</v>
      </c>
    </row>
    <row r="226" spans="1:71" hidden="1">
      <c r="A226" s="110"/>
      <c r="B226" s="97"/>
      <c r="C226" s="97"/>
      <c r="D226" s="97"/>
      <c r="E226" s="97"/>
      <c r="F226" s="97"/>
      <c r="G226" s="97"/>
      <c r="H226" s="97"/>
      <c r="I226" s="97"/>
      <c r="J226" s="97"/>
      <c r="K226" s="97"/>
      <c r="L226" s="111"/>
      <c r="N226" s="213" t="str">
        <f>CONCATENATE(AU33,$B$11)</f>
        <v>5/17/2020 - 3/31/2021</v>
      </c>
      <c r="P226" s="38"/>
      <c r="Q226" s="30"/>
      <c r="R226" s="30"/>
      <c r="S226" s="343" t="e">
        <f>INDEX(MTSP2020!D3:D257,MATCH('Income-Rent Tool'!N226,MTSP2020!A3:A257,0))</f>
        <v>#N/A</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2492</v>
      </c>
      <c r="BE226" s="279" t="s">
        <v>2491</v>
      </c>
      <c r="BF226" s="273" t="s">
        <v>2497</v>
      </c>
      <c r="BG226" s="273" t="s">
        <v>2494</v>
      </c>
      <c r="BH226" s="273" t="s">
        <v>3171</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t="e">
        <f>MAX(S226,S228)</f>
        <v>#N/A</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2493</v>
      </c>
      <c r="BE227" s="279" t="s">
        <v>1446</v>
      </c>
      <c r="BF227" s="273" t="s">
        <v>1129</v>
      </c>
      <c r="BG227" s="273" t="s">
        <v>2495</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v>
      </c>
      <c r="P228" s="40"/>
      <c r="Q228" s="43"/>
      <c r="R228" s="43"/>
      <c r="S228" s="345" t="e">
        <f>INDEX(MTSP2021!D3:D257,MATCH('Income-Rent Tool'!N228,MTSP2021!A3:A257,0))</f>
        <v>#N/A</v>
      </c>
      <c r="T228" s="43"/>
      <c r="U228" s="43"/>
      <c r="V228" s="43"/>
      <c r="W228" s="41"/>
      <c r="AI228" s="40"/>
      <c r="AJ228" s="43"/>
      <c r="AK228" s="43"/>
      <c r="AL228" s="291">
        <v>63400</v>
      </c>
      <c r="AM228" s="43" t="s">
        <v>3223</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2492</v>
      </c>
      <c r="BF228" s="273" t="s">
        <v>2498</v>
      </c>
      <c r="BG228" s="273" t="s">
        <v>2496</v>
      </c>
      <c r="BH228" s="273" t="s">
        <v>3124</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2493</v>
      </c>
      <c r="BF229" s="273" t="s">
        <v>1574</v>
      </c>
      <c r="BG229" s="273" t="s">
        <v>69</v>
      </c>
      <c r="BH229" s="273" t="s">
        <v>1131</v>
      </c>
      <c r="BI229" s="6" t="e">
        <f t="shared" si="311"/>
        <v>#N/A</v>
      </c>
    </row>
    <row r="230" spans="1:71" ht="15.75" hidden="1" customHeight="1">
      <c r="A230" s="395" t="s">
        <v>2119</v>
      </c>
      <c r="B230" s="98"/>
      <c r="C230" s="99"/>
      <c r="D230" s="58" t="s">
        <v>3225</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2494</v>
      </c>
      <c r="BE230" s="279" t="s">
        <v>1447</v>
      </c>
      <c r="BF230" s="273" t="s">
        <v>2499</v>
      </c>
      <c r="BG230" s="273" t="s">
        <v>2497</v>
      </c>
      <c r="BH230" s="273" t="s">
        <v>2501</v>
      </c>
      <c r="BI230" s="6">
        <f t="shared" si="311"/>
        <v>101</v>
      </c>
    </row>
    <row r="231" spans="1:71" s="229" customFormat="1" hidden="1">
      <c r="A231" s="396"/>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2495</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6"/>
      <c r="B232" s="100"/>
      <c r="C232" s="101"/>
      <c r="D232" s="64">
        <v>30</v>
      </c>
      <c r="E232" s="65" t="e">
        <f>+VLOOKUP($N232,'HOME 2-25-2013'!$A$1:$BH$256,4+E$231,FALSE)</f>
        <v>#N/A</v>
      </c>
      <c r="F232" s="65" t="e">
        <f>+VLOOKUP($N232,'HOME 2-25-2013'!$A$1:$BH$256,4+F$231,FALSE)</f>
        <v>#N/A</v>
      </c>
      <c r="G232" s="65" t="e">
        <f>+VLOOKUP($N232,'HOME 2-25-2013'!$A$1:$BH$256,4+G$231,FALSE)</f>
        <v>#N/A</v>
      </c>
      <c r="H232" s="65" t="e">
        <f>+VLOOKUP($N232,'HOME 2-25-2013'!$A$1:$BH$256,4+H$231,FALSE)</f>
        <v>#N/A</v>
      </c>
      <c r="I232" s="65" t="e">
        <f>+VLOOKUP($N232,'HOME 2-25-2013'!$A$1:$BH$256,4+I$231,FALSE)</f>
        <v>#N/A</v>
      </c>
      <c r="J232" s="65" t="e">
        <f>+VLOOKUP($N232,'HOME 2-25-2013'!$A$1:$BH$256,4+J$231,FALSE)</f>
        <v>#N/A</v>
      </c>
      <c r="K232" s="65" t="e">
        <f>+VLOOKUP($N232,'HOME 2-25-2013'!$A$1:$BH$256,4+K$231,FALSE)</f>
        <v>#N/A</v>
      </c>
      <c r="L232" s="65" t="e">
        <f>+VLOOKUP($N232,'HOME 2-25-2013'!$A$1:$BH$256,4+L$231,FALSE)</f>
        <v>#N/A</v>
      </c>
      <c r="M232" s="110"/>
      <c r="N232" s="97">
        <f t="shared" ref="N232:N237" si="354">+B$11</f>
        <v>0</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2815</v>
      </c>
      <c r="BD232" s="279" t="s">
        <v>2496</v>
      </c>
      <c r="BE232" s="279" t="s">
        <v>2494</v>
      </c>
      <c r="BF232" s="273" t="s">
        <v>2500</v>
      </c>
      <c r="BG232" s="273" t="s">
        <v>2498</v>
      </c>
      <c r="BH232" s="273" t="s">
        <v>1132</v>
      </c>
      <c r="BI232" s="6" t="e">
        <f t="shared" si="311"/>
        <v>#N/A</v>
      </c>
    </row>
    <row r="233" spans="1:71" ht="15" hidden="1" customHeight="1">
      <c r="A233" s="396"/>
      <c r="B233" s="100"/>
      <c r="C233" s="101"/>
      <c r="D233" s="66">
        <v>40</v>
      </c>
      <c r="E233" s="65" t="e">
        <f>0.8*E234</f>
        <v>#N/A</v>
      </c>
      <c r="F233" s="65" t="e">
        <f t="shared" ref="F233:L233" si="355">0.8*F234</f>
        <v>#N/A</v>
      </c>
      <c r="G233" s="65" t="e">
        <f t="shared" si="355"/>
        <v>#N/A</v>
      </c>
      <c r="H233" s="65" t="e">
        <f t="shared" si="355"/>
        <v>#N/A</v>
      </c>
      <c r="I233" s="65" t="e">
        <f t="shared" si="355"/>
        <v>#N/A</v>
      </c>
      <c r="J233" s="65" t="e">
        <f t="shared" si="355"/>
        <v>#N/A</v>
      </c>
      <c r="K233" s="65" t="e">
        <f t="shared" si="355"/>
        <v>#N/A</v>
      </c>
      <c r="L233" s="65" t="e">
        <f t="shared" si="355"/>
        <v>#N/A</v>
      </c>
      <c r="M233" s="110"/>
      <c r="N233" s="97">
        <f t="shared" si="354"/>
        <v>0</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2815</v>
      </c>
      <c r="BC233" s="273" t="s">
        <v>1298</v>
      </c>
      <c r="BD233" s="279" t="s">
        <v>69</v>
      </c>
      <c r="BE233" s="279" t="s">
        <v>2495</v>
      </c>
      <c r="BF233" s="273" t="s">
        <v>1513</v>
      </c>
      <c r="BG233" s="273" t="s">
        <v>1574</v>
      </c>
      <c r="BH233" s="273" t="s">
        <v>2502</v>
      </c>
    </row>
    <row r="234" spans="1:71" hidden="1">
      <c r="A234" s="396"/>
      <c r="B234" s="100"/>
      <c r="C234" s="101"/>
      <c r="D234" s="66">
        <v>50</v>
      </c>
      <c r="E234" s="65" t="e">
        <f>+VLOOKUP($N233,'HOME 2-25-2013'!$A$1:$BH$256,12+E$231,FALSE)</f>
        <v>#N/A</v>
      </c>
      <c r="F234" s="65" t="e">
        <f>+VLOOKUP($N233,'HOME 2-25-2013'!$A$1:$BH$256,12+F$231,FALSE)</f>
        <v>#N/A</v>
      </c>
      <c r="G234" s="65" t="e">
        <f>+VLOOKUP($N233,'HOME 2-25-2013'!$A$1:$BH$256,12+G$231,FALSE)</f>
        <v>#N/A</v>
      </c>
      <c r="H234" s="65" t="e">
        <f>+VLOOKUP($N233,'HOME 2-25-2013'!$A$1:$BH$256,12+H$231,FALSE)</f>
        <v>#N/A</v>
      </c>
      <c r="I234" s="65" t="e">
        <f>+VLOOKUP($N233,'HOME 2-25-2013'!$A$1:$BH$256,12+I$231,FALSE)</f>
        <v>#N/A</v>
      </c>
      <c r="J234" s="65" t="e">
        <f>+VLOOKUP($N233,'HOME 2-25-2013'!$A$1:$BH$256,12+J$231,FALSE)</f>
        <v>#N/A</v>
      </c>
      <c r="K234" s="65" t="e">
        <f>+VLOOKUP($N233,'HOME 2-25-2013'!$A$1:$BH$256,12+K$231,FALSE)</f>
        <v>#N/A</v>
      </c>
      <c r="L234" s="65" t="e">
        <f>+VLOOKUP($N233,'HOME 2-25-2013'!$A$1:$BH$256,12+L$231,FALSE)</f>
        <v>#N/A</v>
      </c>
      <c r="M234" s="110"/>
      <c r="N234" s="97">
        <f t="shared" si="354"/>
        <v>0</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2497</v>
      </c>
      <c r="BE234" s="279" t="s">
        <v>2496</v>
      </c>
      <c r="BF234" s="273" t="s">
        <v>1131</v>
      </c>
      <c r="BG234" s="273" t="s">
        <v>2499</v>
      </c>
      <c r="BH234" s="273" t="s">
        <v>2503</v>
      </c>
      <c r="BI234" s="6" t="e">
        <f>+MATCH(BE$10:BE$558,AZ$10:AZ$551,0)</f>
        <v>#N/A</v>
      </c>
    </row>
    <row r="235" spans="1:71" hidden="1">
      <c r="A235" s="396"/>
      <c r="B235" s="100"/>
      <c r="C235" s="101"/>
      <c r="D235" s="66">
        <v>60</v>
      </c>
      <c r="E235" s="65" t="e">
        <f>+VLOOKUP($N234,'HOME 2-25-2013'!$A$1:$BH$256,20+E$231,FALSE)</f>
        <v>#N/A</v>
      </c>
      <c r="F235" s="65" t="e">
        <f>+VLOOKUP($N234,'HOME 2-25-2013'!$A$1:$BH$256,20+F$231,FALSE)</f>
        <v>#N/A</v>
      </c>
      <c r="G235" s="65" t="e">
        <f>+VLOOKUP($N234,'HOME 2-25-2013'!$A$1:$BH$256,20+G$231,FALSE)</f>
        <v>#N/A</v>
      </c>
      <c r="H235" s="65" t="e">
        <f>+VLOOKUP($N234,'HOME 2-25-2013'!$A$1:$BH$256,20+H$231,FALSE)</f>
        <v>#N/A</v>
      </c>
      <c r="I235" s="65" t="e">
        <f>+VLOOKUP($N234,'HOME 2-25-2013'!$A$1:$BH$256,20+I$231,FALSE)</f>
        <v>#N/A</v>
      </c>
      <c r="J235" s="65" t="e">
        <f>+VLOOKUP($N234,'HOME 2-25-2013'!$A$1:$BH$256,20+J$231,FALSE)</f>
        <v>#N/A</v>
      </c>
      <c r="K235" s="65" t="e">
        <f>+VLOOKUP($N234,'HOME 2-25-2013'!$A$1:$BH$256,20+K$231,FALSE)</f>
        <v>#N/A</v>
      </c>
      <c r="L235" s="65" t="e">
        <f>+VLOOKUP($N234,'HOME 2-25-2013'!$A$1:$BH$256,20+L$231,FALSE)</f>
        <v>#N/A</v>
      </c>
      <c r="M235" s="110"/>
      <c r="N235" s="97">
        <f t="shared" si="354"/>
        <v>0</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2501</v>
      </c>
      <c r="BG235" s="273" t="s">
        <v>1130</v>
      </c>
      <c r="BH235" s="273" t="s">
        <v>2504</v>
      </c>
      <c r="BI235" s="6" t="e">
        <f>+MATCH(BE$10:BE$558,AZ$10:AZ$551,0)</f>
        <v>#N/A</v>
      </c>
    </row>
    <row r="236" spans="1:71" hidden="1">
      <c r="A236" s="396"/>
      <c r="B236" s="100"/>
      <c r="C236" s="101"/>
      <c r="D236" s="67">
        <v>80</v>
      </c>
      <c r="E236" s="142" t="e">
        <f>+VLOOKUP($N235,'HOME 2-25-2013'!$A$1:$BH$256,28+E$231,FALSE)</f>
        <v>#N/A</v>
      </c>
      <c r="F236" s="68" t="e">
        <f>+VLOOKUP($N235,'HOME 2-25-2013'!$A$1:$BH$256,28+F$231,FALSE)</f>
        <v>#N/A</v>
      </c>
      <c r="G236" s="68" t="e">
        <f>+VLOOKUP($N235,'HOME 2-25-2013'!$A$1:$BH$256,28+G$231,FALSE)</f>
        <v>#N/A</v>
      </c>
      <c r="H236" s="68" t="e">
        <f>+VLOOKUP($N235,'HOME 2-25-2013'!$A$1:$BH$256,28+H$231,FALSE)</f>
        <v>#N/A</v>
      </c>
      <c r="I236" s="68" t="e">
        <f>+VLOOKUP($N235,'HOME 2-25-2013'!$A$1:$BH$256,28+I$231,FALSE)</f>
        <v>#N/A</v>
      </c>
      <c r="J236" s="68" t="e">
        <f>+VLOOKUP($N235,'HOME 2-25-2013'!$A$1:$BH$256,28+J$231,FALSE)</f>
        <v>#N/A</v>
      </c>
      <c r="K236" s="68" t="e">
        <f>+VLOOKUP($N235,'HOME 2-25-2013'!$A$1:$BH$256,28+K$231,FALSE)</f>
        <v>#N/A</v>
      </c>
      <c r="L236" s="143" t="e">
        <f>+VLOOKUP($N235,'HOME 2-25-2013'!$A$1:$BH$256,28+L$231,FALSE)</f>
        <v>#N/A</v>
      </c>
      <c r="M236" s="110"/>
      <c r="N236" s="97">
        <f t="shared" si="354"/>
        <v>0</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2498</v>
      </c>
      <c r="BE236" s="279" t="s">
        <v>2497</v>
      </c>
      <c r="BF236" s="273" t="s">
        <v>41</v>
      </c>
      <c r="BG236" s="273" t="s">
        <v>2500</v>
      </c>
      <c r="BH236" s="273" t="s">
        <v>1448</v>
      </c>
      <c r="BI236" s="6" t="e">
        <f>+MATCH(BE$10:BE$558,AZ$10:AZ$551,0)</f>
        <v>#N/A</v>
      </c>
    </row>
    <row r="237" spans="1:71" hidden="1">
      <c r="A237" s="396"/>
      <c r="B237" s="100"/>
      <c r="C237" s="101"/>
      <c r="D237" s="70">
        <v>120</v>
      </c>
      <c r="E237" s="65"/>
      <c r="F237" s="65"/>
      <c r="G237" s="65"/>
      <c r="H237" s="65"/>
      <c r="I237" s="65"/>
      <c r="J237" s="65"/>
      <c r="K237" s="65"/>
      <c r="L237" s="65"/>
      <c r="M237" s="110"/>
      <c r="N237" s="97">
        <f t="shared" si="354"/>
        <v>0</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2505</v>
      </c>
      <c r="BI237" s="6">
        <f>+MATCH(BE$10:BE$558,AZ$10:AZ$551,0)</f>
        <v>102</v>
      </c>
    </row>
    <row r="238" spans="1:71" hidden="1">
      <c r="A238" s="396"/>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2499</v>
      </c>
      <c r="BE238" s="279" t="s">
        <v>2498</v>
      </c>
      <c r="BF238" s="273" t="s">
        <v>2502</v>
      </c>
      <c r="BG238" s="273" t="s">
        <v>3124</v>
      </c>
      <c r="BH238" s="273" t="s">
        <v>2506</v>
      </c>
    </row>
    <row r="239" spans="1:71" hidden="1">
      <c r="A239" s="396"/>
      <c r="B239" s="100"/>
      <c r="C239" s="101"/>
      <c r="D239" s="69" t="s">
        <v>3227</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2503</v>
      </c>
      <c r="BG239" s="273" t="s">
        <v>1131</v>
      </c>
      <c r="BH239" s="273" t="s">
        <v>2507</v>
      </c>
      <c r="BI239" s="6">
        <f t="shared" ref="BI239:BI270" si="356">+MATCH(BE$10:BE$558,AZ$10:AZ$551,0)</f>
        <v>103</v>
      </c>
    </row>
    <row r="240" spans="1:71" hidden="1">
      <c r="A240" s="396"/>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2500</v>
      </c>
      <c r="BE240" s="279" t="s">
        <v>2499</v>
      </c>
      <c r="BF240" s="273" t="s">
        <v>2504</v>
      </c>
      <c r="BG240" s="273" t="s">
        <v>2501</v>
      </c>
      <c r="BH240" s="273" t="s">
        <v>3172</v>
      </c>
      <c r="BI240" s="6" t="e">
        <f t="shared" si="356"/>
        <v>#N/A</v>
      </c>
    </row>
    <row r="241" spans="1:61" hidden="1">
      <c r="A241" s="396"/>
      <c r="B241" s="100"/>
      <c r="C241" s="101"/>
      <c r="D241" s="64">
        <v>30</v>
      </c>
      <c r="E241" s="65" t="e">
        <f>ROUNDDOWN(0.3*E232/12,0)</f>
        <v>#N/A</v>
      </c>
      <c r="F241" s="65" t="e">
        <f>ROUNDDOWN(AVERAGE(E232,F232)/12*0.3,0)</f>
        <v>#N/A</v>
      </c>
      <c r="G241" s="65" t="e">
        <f>ROUNDDOWN(0.3*G232/12,0)</f>
        <v>#N/A</v>
      </c>
      <c r="H241" s="65" t="e">
        <f>ROUNDDOWN(AVERAGE(I232,H232)/12*0.3,0)</f>
        <v>#N/A</v>
      </c>
      <c r="I241" s="65" t="e">
        <f>ROUNDDOWN(0.3*J232/12,0)</f>
        <v>#N/A</v>
      </c>
      <c r="J241" s="65" t="e">
        <f>ROUNDDOWN(AVERAGE(K232,L232)/12*0.3,0)</f>
        <v>#N/A</v>
      </c>
      <c r="K241" s="53"/>
      <c r="L241" s="54"/>
      <c r="M241" s="110"/>
      <c r="N241" s="97">
        <f>+B$11</f>
        <v>0</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6"/>
      <c r="B242" s="100"/>
      <c r="C242" s="101"/>
      <c r="D242" s="66">
        <v>40</v>
      </c>
      <c r="E242" s="65" t="e">
        <f>ROUNDDOWN(0.3*E233/12,0)</f>
        <v>#N/A</v>
      </c>
      <c r="F242" s="65" t="e">
        <f>ROUNDDOWN(AVERAGE(E233,F233)/12*0.3,0)</f>
        <v>#N/A</v>
      </c>
      <c r="G242" s="65" t="e">
        <f>ROUNDDOWN(0.3*G233/12,0)</f>
        <v>#N/A</v>
      </c>
      <c r="H242" s="65" t="e">
        <f>ROUNDDOWN(AVERAGE(I233,H233)/12*0.3,0)</f>
        <v>#N/A</v>
      </c>
      <c r="I242" s="65" t="e">
        <f>ROUNDDOWN(0.3*J233/12,0)</f>
        <v>#N/A</v>
      </c>
      <c r="J242" s="65" t="e">
        <f>ROUNDDOWN(AVERAGE(K233,L233)/12*0.3,0)</f>
        <v>#N/A</v>
      </c>
      <c r="K242" s="44"/>
      <c r="L242" s="45"/>
      <c r="M242" s="110"/>
      <c r="N242" s="97">
        <f>+B$11</f>
        <v>0</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2500</v>
      </c>
      <c r="BF242" s="273" t="s">
        <v>2505</v>
      </c>
      <c r="BG242" s="273" t="s">
        <v>1132</v>
      </c>
      <c r="BH242" s="273" t="s">
        <v>1514</v>
      </c>
      <c r="BI242" s="6" t="e">
        <f t="shared" si="356"/>
        <v>#N/A</v>
      </c>
    </row>
    <row r="243" spans="1:61" hidden="1">
      <c r="A243" s="396"/>
      <c r="B243" s="100"/>
      <c r="C243" s="101"/>
      <c r="D243" s="70" t="s">
        <v>1366</v>
      </c>
      <c r="E243" s="65" t="e">
        <f>+VLOOKUP($N$250,'2020 HOME rent 7-1-2020'!$A$2:$P$256,5+$E$247,FALSE)</f>
        <v>#N/A</v>
      </c>
      <c r="F243" s="65" t="e">
        <f>+VLOOKUP($N$250,'2020 HOME rent 7-1-2020'!$A$2:$P$256,6+$E$247,FALSE)</f>
        <v>#N/A</v>
      </c>
      <c r="G243" s="65" t="e">
        <f>+VLOOKUP($N$250,'2020 HOME rent 7-1-2020'!$A$2:$P$256,7+$E$247,FALSE)</f>
        <v>#N/A</v>
      </c>
      <c r="H243" s="65" t="e">
        <f>+VLOOKUP($N$250,'2020 HOME rent 7-1-2020'!$A$2:$P$256,8+$E$247,FALSE)</f>
        <v>#N/A</v>
      </c>
      <c r="I243" s="65" t="e">
        <f>+VLOOKUP($N$250,'2020 HOME rent 7-1-2020'!$A$2:$P$256,9+$E$247,FALSE)</f>
        <v>#N/A</v>
      </c>
      <c r="J243" s="65" t="e">
        <f>+VLOOKUP($N$250,'2020 HOME rent 7-1-2020'!$A$2:$P$256,10+$E$247,FALSE)</f>
        <v>#N/A</v>
      </c>
      <c r="K243" s="44"/>
      <c r="L243" s="45"/>
      <c r="M243" s="110"/>
      <c r="N243" s="97">
        <f>+B$11</f>
        <v>0</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2501</v>
      </c>
      <c r="BE243" s="279" t="s">
        <v>1513</v>
      </c>
      <c r="BF243" s="273" t="s">
        <v>2507</v>
      </c>
      <c r="BG243" s="273" t="s">
        <v>2502</v>
      </c>
      <c r="BH243" s="273" t="s">
        <v>268</v>
      </c>
      <c r="BI243" s="6">
        <f t="shared" si="356"/>
        <v>105</v>
      </c>
    </row>
    <row r="244" spans="1:61" hidden="1">
      <c r="A244" s="396"/>
      <c r="B244" s="100"/>
      <c r="C244" s="101"/>
      <c r="D244" s="70" t="s">
        <v>1367</v>
      </c>
      <c r="E244" s="65" t="e">
        <f>+VLOOKUP($N$250,'2020 HOME rent 7-1-2020'!$A$2:$P$256,11+$E$247,FALSE)</f>
        <v>#N/A</v>
      </c>
      <c r="F244" s="65" t="e">
        <f>+VLOOKUP($N$250,'2020 HOME rent 7-1-2020'!$A$2:$P$256,12+$E$247,FALSE)</f>
        <v>#N/A</v>
      </c>
      <c r="G244" s="65" t="e">
        <f>+VLOOKUP($N$250,'2020 HOME rent 7-1-2020'!$A$2:$P$256,13+$E$247,FALSE)</f>
        <v>#N/A</v>
      </c>
      <c r="H244" s="65" t="e">
        <f>+VLOOKUP($N$250,'2020 HOME rent 7-1-2020'!$A$2:$P$256,14+$E$247,FALSE)</f>
        <v>#N/A</v>
      </c>
      <c r="I244" s="65" t="e">
        <f>+VLOOKUP($N$250,'2020 HOME rent 7-1-2020'!$A$2:$P$256,15+$E$247,FALSE)</f>
        <v>#N/A</v>
      </c>
      <c r="J244" s="65" t="e">
        <f>+VLOOKUP($N$250,'2020 HOME rent 7-1-2020'!$A$2:$P$256,16+$E$247,FALSE)</f>
        <v>#N/A</v>
      </c>
      <c r="K244" s="44"/>
      <c r="L244" s="45"/>
      <c r="M244" s="110"/>
      <c r="N244" s="97">
        <f>+B$11</f>
        <v>0</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2508</v>
      </c>
      <c r="BG244" s="273" t="s">
        <v>2503</v>
      </c>
      <c r="BH244" s="273" t="s">
        <v>2509</v>
      </c>
      <c r="BI244" s="6">
        <f t="shared" si="356"/>
        <v>106</v>
      </c>
    </row>
    <row r="245" spans="1:61" hidden="1">
      <c r="A245" s="396"/>
      <c r="B245" s="103"/>
      <c r="C245" s="104"/>
      <c r="D245" s="55"/>
      <c r="E245" s="56"/>
      <c r="F245" s="56"/>
      <c r="G245" s="56"/>
      <c r="H245" s="56"/>
      <c r="I245" s="56"/>
      <c r="J245" s="57"/>
      <c r="K245" s="46"/>
      <c r="L245" s="47"/>
      <c r="M245" s="112"/>
      <c r="N245" s="97">
        <f>+B$11</f>
        <v>0</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2501</v>
      </c>
      <c r="BF245" s="273" t="s">
        <v>1133</v>
      </c>
      <c r="BG245" s="273" t="s">
        <v>2504</v>
      </c>
      <c r="BH245" s="273" t="s">
        <v>1134</v>
      </c>
      <c r="BI245" s="6" t="e">
        <f t="shared" si="356"/>
        <v>#N/A</v>
      </c>
    </row>
    <row r="246" spans="1:61" hidden="1">
      <c r="A246" s="396"/>
      <c r="B246" s="100"/>
      <c r="C246" s="101"/>
      <c r="D246" s="69" t="s">
        <v>3226</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2502</v>
      </c>
      <c r="BE246" s="279" t="s">
        <v>41</v>
      </c>
      <c r="BF246" s="273" t="s">
        <v>1514</v>
      </c>
      <c r="BG246" s="273" t="s">
        <v>1448</v>
      </c>
      <c r="BH246" s="273" t="s">
        <v>43</v>
      </c>
      <c r="BI246" s="6">
        <f t="shared" si="356"/>
        <v>107</v>
      </c>
    </row>
    <row r="247" spans="1:61" hidden="1">
      <c r="A247" s="396"/>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2503</v>
      </c>
      <c r="BE247" s="279" t="s">
        <v>1132</v>
      </c>
      <c r="BF247" s="273" t="s">
        <v>268</v>
      </c>
      <c r="BG247" s="273" t="s">
        <v>2505</v>
      </c>
      <c r="BH247" s="273" t="s">
        <v>3014</v>
      </c>
      <c r="BI247" s="6">
        <f t="shared" si="356"/>
        <v>108</v>
      </c>
    </row>
    <row r="248" spans="1:61" hidden="1">
      <c r="A248" s="396"/>
      <c r="B248" s="100"/>
      <c r="C248" s="101"/>
      <c r="D248" s="64">
        <v>30</v>
      </c>
      <c r="E248" s="65" t="e">
        <f>ROUNDDOWN(0.3*E232/12,0)</f>
        <v>#N/A</v>
      </c>
      <c r="F248" s="65" t="e">
        <f>ROUNDDOWN(AVERAGE(E232,F232)/12*0.3,0)</f>
        <v>#N/A</v>
      </c>
      <c r="G248" s="65" t="e">
        <f>ROUNDDOWN(0.3*G232/12,0)</f>
        <v>#N/A</v>
      </c>
      <c r="H248" s="65" t="e">
        <f>ROUNDDOWN(AVERAGE(I232,H232)/12*0.3,0)</f>
        <v>#N/A</v>
      </c>
      <c r="I248" s="65" t="e">
        <f>ROUNDDOWN(0.3*J232/12,0)</f>
        <v>#N/A</v>
      </c>
      <c r="J248" s="65" t="e">
        <f>ROUNDDOWN(AVERAGE(K232,L232)/12*0.3,0)</f>
        <v>#N/A</v>
      </c>
      <c r="K248" s="53"/>
      <c r="L248" s="54"/>
      <c r="M248" s="110"/>
      <c r="N248" s="97">
        <f>+B$11</f>
        <v>0</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2504</v>
      </c>
      <c r="BE248" s="279" t="s">
        <v>2502</v>
      </c>
      <c r="BF248" s="273" t="s">
        <v>2509</v>
      </c>
      <c r="BG248" s="273" t="s">
        <v>3125</v>
      </c>
      <c r="BH248" s="273" t="s">
        <v>1135</v>
      </c>
      <c r="BI248" s="6" t="e">
        <f t="shared" si="356"/>
        <v>#N/A</v>
      </c>
    </row>
    <row r="249" spans="1:61" hidden="1">
      <c r="A249" s="396"/>
      <c r="B249" s="100"/>
      <c r="C249" s="101"/>
      <c r="D249" s="70">
        <v>40</v>
      </c>
      <c r="E249" s="65" t="e">
        <f>ROUNDDOWN(0.3*E233/12,0)</f>
        <v>#N/A</v>
      </c>
      <c r="F249" s="65" t="e">
        <f>ROUNDDOWN(AVERAGE(E233,F233)/12*0.3,0)</f>
        <v>#N/A</v>
      </c>
      <c r="G249" s="65" t="e">
        <f>ROUNDDOWN(0.3*G233/12,0)</f>
        <v>#N/A</v>
      </c>
      <c r="H249" s="65" t="e">
        <f>ROUNDDOWN(AVERAGE(I233,H233)/12*0.3,0)</f>
        <v>#N/A</v>
      </c>
      <c r="I249" s="65" t="e">
        <f>ROUNDDOWN(0.3*J233/12,0)</f>
        <v>#N/A</v>
      </c>
      <c r="J249" s="65" t="e">
        <f>ROUNDDOWN(AVERAGE(K233,L233)/12*0.3,0)</f>
        <v>#N/A</v>
      </c>
      <c r="K249" s="44"/>
      <c r="L249" s="45"/>
      <c r="M249" s="110"/>
      <c r="N249" s="97">
        <f>+B$11</f>
        <v>0</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2503</v>
      </c>
      <c r="BF249" s="273" t="s">
        <v>1134</v>
      </c>
      <c r="BG249" s="273" t="s">
        <v>2506</v>
      </c>
      <c r="BH249" s="273" t="s">
        <v>2511</v>
      </c>
      <c r="BI249" s="6" t="e">
        <f t="shared" si="356"/>
        <v>#N/A</v>
      </c>
    </row>
    <row r="250" spans="1:61" hidden="1">
      <c r="A250" s="396"/>
      <c r="B250" s="100"/>
      <c r="C250" s="101"/>
      <c r="D250" s="70" t="s">
        <v>1366</v>
      </c>
      <c r="E250" s="65" t="e">
        <f>+VLOOKUP($N$250,'2021 HOME rent 6-1-2021'!$A$2:$P$256,5+$E$247,FALSE)</f>
        <v>#N/A</v>
      </c>
      <c r="F250" s="65" t="e">
        <f>+VLOOKUP($N$250,'2021 HOME rent 6-1-2021'!$A$2:$P$256,6+$E$247,FALSE)</f>
        <v>#N/A</v>
      </c>
      <c r="G250" s="65" t="e">
        <f>+VLOOKUP($N$250,'2021 HOME rent 6-1-2021'!$A$2:$P$256,7+$E$247,FALSE)</f>
        <v>#N/A</v>
      </c>
      <c r="H250" s="65" t="e">
        <f>+VLOOKUP($N$250,'2021 HOME rent 6-1-2021'!$A$2:$P$256,8+$E$247,FALSE)</f>
        <v>#N/A</v>
      </c>
      <c r="I250" s="65" t="e">
        <f>+VLOOKUP($N$250,'2021 HOME rent 6-1-2021'!$A$2:$P$256,9+$E$247,FALSE)</f>
        <v>#N/A</v>
      </c>
      <c r="J250" s="65" t="e">
        <f>+VLOOKUP($N$250,'2021 HOME rent 6-1-2021'!$A$2:$P$256,10+$E$247,FALSE)</f>
        <v>#N/A</v>
      </c>
      <c r="K250" s="44"/>
      <c r="L250" s="45"/>
      <c r="M250" s="110"/>
      <c r="N250" s="97">
        <f>+B$11</f>
        <v>0</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2505</v>
      </c>
      <c r="BE250" s="279" t="s">
        <v>2504</v>
      </c>
      <c r="BF250" s="273" t="s">
        <v>43</v>
      </c>
      <c r="BG250" s="273" t="s">
        <v>2507</v>
      </c>
      <c r="BH250" s="273" t="s">
        <v>2512</v>
      </c>
      <c r="BI250" s="6" t="e">
        <f t="shared" si="356"/>
        <v>#N/A</v>
      </c>
    </row>
    <row r="251" spans="1:61" hidden="1">
      <c r="A251" s="396"/>
      <c r="B251" s="100"/>
      <c r="C251" s="101"/>
      <c r="D251" s="70" t="s">
        <v>1367</v>
      </c>
      <c r="E251" s="65" t="e">
        <f>+VLOOKUP($N$250,'2021 HOME rent 6-1-2021'!$A$2:$P$256,11+$E$247,FALSE)</f>
        <v>#N/A</v>
      </c>
      <c r="F251" s="65" t="e">
        <f>+VLOOKUP($N$250,'2021 HOME rent 6-1-2021'!$A$2:$P$256,12+$E$247,FALSE)</f>
        <v>#N/A</v>
      </c>
      <c r="G251" s="65" t="e">
        <f>+VLOOKUP($N$250,'2021 HOME rent 6-1-2021'!$A$2:$P$256,13+$E$247,FALSE)</f>
        <v>#N/A</v>
      </c>
      <c r="H251" s="65" t="e">
        <f>+VLOOKUP($N$250,'2021 HOME rent 6-1-2021'!$A$2:$P$256,14+$E$247,FALSE)</f>
        <v>#N/A</v>
      </c>
      <c r="I251" s="65" t="e">
        <f>+VLOOKUP($N$250,'2021 HOME rent 6-1-2021'!$A$2:$P$256,15+$E$247,FALSE)</f>
        <v>#N/A</v>
      </c>
      <c r="J251" s="65" t="e">
        <f>+VLOOKUP($N$250,'2021 HOME rent 6-1-2021'!$A$2:$P$256,16+$E$247,FALSE)</f>
        <v>#N/A</v>
      </c>
      <c r="K251" s="44"/>
      <c r="L251" s="45"/>
      <c r="M251" s="110"/>
      <c r="N251" s="97">
        <f>+B$11</f>
        <v>0</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2506</v>
      </c>
      <c r="BE251" s="279" t="s">
        <v>1448</v>
      </c>
      <c r="BF251" s="273" t="s">
        <v>3014</v>
      </c>
      <c r="BG251" s="273" t="s">
        <v>2508</v>
      </c>
      <c r="BH251" s="273" t="s">
        <v>2513</v>
      </c>
      <c r="BI251" s="6">
        <f t="shared" si="356"/>
        <v>109</v>
      </c>
    </row>
    <row r="252" spans="1:61" hidden="1">
      <c r="A252" s="396"/>
      <c r="B252" s="103"/>
      <c r="C252" s="104"/>
      <c r="D252" s="55"/>
      <c r="E252" s="56"/>
      <c r="F252" s="56"/>
      <c r="G252" s="56"/>
      <c r="H252" s="56"/>
      <c r="I252" s="56"/>
      <c r="J252" s="57"/>
      <c r="K252" s="46"/>
      <c r="L252" s="47"/>
      <c r="M252" s="112"/>
      <c r="N252" s="113">
        <f>+B$11</f>
        <v>0</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2507</v>
      </c>
      <c r="BE252" s="279" t="s">
        <v>2505</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2508</v>
      </c>
      <c r="BE253" s="279" t="s">
        <v>2506</v>
      </c>
      <c r="BF253" s="273" t="s">
        <v>2511</v>
      </c>
      <c r="BG253" s="273" t="s">
        <v>1514</v>
      </c>
      <c r="BH253" s="273" t="s">
        <v>1575</v>
      </c>
      <c r="BI253" s="6" t="e">
        <f t="shared" si="356"/>
        <v>#N/A</v>
      </c>
    </row>
    <row r="254" spans="1:61" hidden="1">
      <c r="A254" s="390" t="s">
        <v>1589</v>
      </c>
      <c r="B254" s="131"/>
      <c r="C254" s="132"/>
      <c r="D254" s="122" t="s">
        <v>3225</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2507</v>
      </c>
      <c r="BF254" s="273" t="s">
        <v>2512</v>
      </c>
      <c r="BG254" s="273" t="s">
        <v>268</v>
      </c>
      <c r="BH254" s="273" t="s">
        <v>3126</v>
      </c>
      <c r="BI254" s="6" t="e">
        <f t="shared" si="356"/>
        <v>#N/A</v>
      </c>
    </row>
    <row r="255" spans="1:61" hidden="1">
      <c r="A255" s="391"/>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2508</v>
      </c>
      <c r="BF255" s="273" t="s">
        <v>2513</v>
      </c>
      <c r="BG255" s="273" t="s">
        <v>2509</v>
      </c>
      <c r="BH255" s="273" t="s">
        <v>1515</v>
      </c>
      <c r="BI255" s="6" t="e">
        <f t="shared" si="356"/>
        <v>#N/A</v>
      </c>
    </row>
    <row r="256" spans="1:61" hidden="1">
      <c r="A256" s="391"/>
      <c r="B256" s="133"/>
      <c r="C256" s="134"/>
      <c r="D256" s="126">
        <v>30</v>
      </c>
      <c r="E256" s="127" t="e">
        <f>+E258*0.6</f>
        <v>#N/A</v>
      </c>
      <c r="F256" s="127" t="e">
        <f t="shared" ref="F256:L256" si="357">+F258*0.6</f>
        <v>#N/A</v>
      </c>
      <c r="G256" s="127" t="e">
        <f t="shared" si="357"/>
        <v>#N/A</v>
      </c>
      <c r="H256" s="127" t="e">
        <f t="shared" si="357"/>
        <v>#N/A</v>
      </c>
      <c r="I256" s="127" t="e">
        <f t="shared" si="357"/>
        <v>#N/A</v>
      </c>
      <c r="J256" s="127" t="e">
        <f t="shared" si="357"/>
        <v>#N/A</v>
      </c>
      <c r="K256" s="127" t="e">
        <f t="shared" si="357"/>
        <v>#N/A</v>
      </c>
      <c r="L256" s="127" t="e">
        <f t="shared" si="357"/>
        <v>#N/A</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91"/>
      <c r="B257" s="133"/>
      <c r="C257" s="134"/>
      <c r="D257" s="128">
        <v>40</v>
      </c>
      <c r="E257" s="127" t="e">
        <f>+E258*0.8</f>
        <v>#N/A</v>
      </c>
      <c r="F257" s="127" t="e">
        <f t="shared" ref="F257:L257" si="358">+F258*0.8</f>
        <v>#N/A</v>
      </c>
      <c r="G257" s="127" t="e">
        <f t="shared" si="358"/>
        <v>#N/A</v>
      </c>
      <c r="H257" s="127" t="e">
        <f t="shared" si="358"/>
        <v>#N/A</v>
      </c>
      <c r="I257" s="127" t="e">
        <f t="shared" si="358"/>
        <v>#N/A</v>
      </c>
      <c r="J257" s="127" t="e">
        <f t="shared" si="358"/>
        <v>#N/A</v>
      </c>
      <c r="K257" s="127" t="e">
        <f t="shared" si="358"/>
        <v>#N/A</v>
      </c>
      <c r="L257" s="127" t="e">
        <f t="shared" si="358"/>
        <v>#N/A</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2509</v>
      </c>
      <c r="BE257" s="279" t="s">
        <v>1514</v>
      </c>
      <c r="BF257" s="273" t="s">
        <v>1575</v>
      </c>
      <c r="BG257" s="273" t="s">
        <v>43</v>
      </c>
      <c r="BH257" s="273" t="s">
        <v>1137</v>
      </c>
      <c r="BI257" s="6">
        <f t="shared" si="356"/>
        <v>111</v>
      </c>
    </row>
    <row r="258" spans="1:61" ht="26.25" hidden="1">
      <c r="A258" s="391"/>
      <c r="B258" s="133"/>
      <c r="C258" s="134"/>
      <c r="D258" s="128">
        <v>50</v>
      </c>
      <c r="E258" s="127" t="e">
        <f>+VLOOKUP($N258,'NSP12-I'!$A$3:$R$257,2+E$255)</f>
        <v>#N/A</v>
      </c>
      <c r="F258" s="127" t="e">
        <f>+VLOOKUP($N258,'NSP12-I'!$A$3:$R$257,2+F$255)</f>
        <v>#N/A</v>
      </c>
      <c r="G258" s="127" t="e">
        <f>+VLOOKUP($N258,'NSP12-I'!$A$3:$R$257,2+G$255)</f>
        <v>#N/A</v>
      </c>
      <c r="H258" s="127" t="e">
        <f>+VLOOKUP($N258,'NSP12-I'!$A$3:$R$257,2+H$255)</f>
        <v>#N/A</v>
      </c>
      <c r="I258" s="127" t="e">
        <f>+VLOOKUP($N258,'NSP12-I'!$A$3:$R$257,2+I$255)</f>
        <v>#N/A</v>
      </c>
      <c r="J258" s="127" t="e">
        <f>+VLOOKUP($N258,'NSP12-I'!$A$3:$R$257,2+J$255)</f>
        <v>#N/A</v>
      </c>
      <c r="K258" s="127" t="e">
        <f>+VLOOKUP($N258,'NSP12-I'!$A$3:$R$257,2+K$255)</f>
        <v>#N/A</v>
      </c>
      <c r="L258" s="127" t="e">
        <f>+VLOOKUP($N258,'NSP12-I'!$A$3:$R$257,2+L$255)</f>
        <v>#N/A</v>
      </c>
      <c r="M258" s="110"/>
      <c r="N258" s="97" t="str">
        <f>+CONCATENATE($B$11)</f>
        <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2941</v>
      </c>
      <c r="AZ258" s="212" t="s">
        <v>1529</v>
      </c>
      <c r="BA258" s="273" t="s">
        <v>204</v>
      </c>
      <c r="BB258" s="273" t="s">
        <v>1325</v>
      </c>
      <c r="BC258" s="273" t="s">
        <v>1326</v>
      </c>
      <c r="BD258" s="279" t="s">
        <v>1134</v>
      </c>
      <c r="BE258" s="279" t="s">
        <v>268</v>
      </c>
      <c r="BF258" s="273" t="s">
        <v>1515</v>
      </c>
      <c r="BG258" s="273" t="s">
        <v>3014</v>
      </c>
      <c r="BH258" s="273" t="s">
        <v>1138</v>
      </c>
      <c r="BI258" s="6">
        <f t="shared" si="356"/>
        <v>112</v>
      </c>
    </row>
    <row r="259" spans="1:61" ht="26.25" hidden="1">
      <c r="A259" s="391"/>
      <c r="B259" s="133"/>
      <c r="C259" s="134"/>
      <c r="D259" s="128">
        <v>60</v>
      </c>
      <c r="E259" s="127" t="e">
        <f>+E258*1.2</f>
        <v>#N/A</v>
      </c>
      <c r="F259" s="127" t="e">
        <f t="shared" ref="F259:L259" si="359">+F258*1.2</f>
        <v>#N/A</v>
      </c>
      <c r="G259" s="127" t="e">
        <f t="shared" si="359"/>
        <v>#N/A</v>
      </c>
      <c r="H259" s="127" t="e">
        <f t="shared" si="359"/>
        <v>#N/A</v>
      </c>
      <c r="I259" s="127" t="e">
        <f t="shared" si="359"/>
        <v>#N/A</v>
      </c>
      <c r="J259" s="127" t="e">
        <f t="shared" si="359"/>
        <v>#N/A</v>
      </c>
      <c r="K259" s="127" t="e">
        <f t="shared" si="359"/>
        <v>#N/A</v>
      </c>
      <c r="L259" s="127" t="e">
        <f t="shared" si="359"/>
        <v>#N/A</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2509</v>
      </c>
      <c r="BF259" s="273" t="s">
        <v>1449</v>
      </c>
      <c r="BG259" s="273" t="s">
        <v>1135</v>
      </c>
      <c r="BH259" s="273" t="s">
        <v>1139</v>
      </c>
      <c r="BI259" s="6" t="e">
        <f t="shared" si="356"/>
        <v>#N/A</v>
      </c>
    </row>
    <row r="260" spans="1:61" hidden="1">
      <c r="A260" s="391"/>
      <c r="B260" s="133"/>
      <c r="C260" s="134"/>
      <c r="D260" s="129">
        <v>80</v>
      </c>
      <c r="E260" s="130" t="e">
        <f>+E258*1.6</f>
        <v>#N/A</v>
      </c>
      <c r="F260" s="130" t="e">
        <f t="shared" ref="F260:L260" si="360">+F258*1.6</f>
        <v>#N/A</v>
      </c>
      <c r="G260" s="130" t="e">
        <f t="shared" si="360"/>
        <v>#N/A</v>
      </c>
      <c r="H260" s="130" t="e">
        <f t="shared" si="360"/>
        <v>#N/A</v>
      </c>
      <c r="I260" s="130" t="e">
        <f t="shared" si="360"/>
        <v>#N/A</v>
      </c>
      <c r="J260" s="130" t="e">
        <f t="shared" si="360"/>
        <v>#N/A</v>
      </c>
      <c r="K260" s="130" t="e">
        <f t="shared" si="360"/>
        <v>#N/A</v>
      </c>
      <c r="L260" s="130" t="e">
        <f t="shared" si="360"/>
        <v>#N/A</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2510</v>
      </c>
      <c r="BE260" s="279" t="s">
        <v>1134</v>
      </c>
      <c r="BF260" s="273" t="s">
        <v>1137</v>
      </c>
      <c r="BG260" s="273" t="s">
        <v>2511</v>
      </c>
      <c r="BH260" s="273" t="s">
        <v>2514</v>
      </c>
      <c r="BI260" s="6">
        <f t="shared" si="356"/>
        <v>113</v>
      </c>
    </row>
    <row r="261" spans="1:61" hidden="1">
      <c r="A261" s="391"/>
      <c r="B261" s="133"/>
      <c r="C261" s="134"/>
      <c r="D261" s="129">
        <v>120</v>
      </c>
      <c r="E261" s="130" t="e">
        <f>+VLOOKUP($N261,'NSP12-I'!$A$3:$R$257,10+E$255)</f>
        <v>#N/A</v>
      </c>
      <c r="F261" s="130" t="e">
        <f>+VLOOKUP($N261,'NSP12-I'!$A$3:$R$257,10+F$255)</f>
        <v>#N/A</v>
      </c>
      <c r="G261" s="130" t="e">
        <f>+VLOOKUP($N261,'NSP12-I'!$A$3:$R$257,10+G$255)</f>
        <v>#N/A</v>
      </c>
      <c r="H261" s="130" t="e">
        <f>+VLOOKUP($N261,'NSP12-I'!$A$3:$R$257,10+H$255)</f>
        <v>#N/A</v>
      </c>
      <c r="I261" s="130" t="e">
        <f>+VLOOKUP($N261,'NSP12-I'!$A$3:$R$257,10+I$255)</f>
        <v>#N/A</v>
      </c>
      <c r="J261" s="130" t="e">
        <f>+VLOOKUP($N261,'NSP12-I'!$A$3:$R$257,10+J$255)</f>
        <v>#N/A</v>
      </c>
      <c r="K261" s="130" t="e">
        <f>+VLOOKUP($N261,'NSP12-I'!$A$3:$R$257,10+K$255)</f>
        <v>#N/A</v>
      </c>
      <c r="L261" s="130" t="e">
        <f>+VLOOKUP($N261,'NSP12-I'!$A$3:$R$257,10+L$255)</f>
        <v>#N/A</v>
      </c>
      <c r="M261" s="112"/>
      <c r="N261" s="113" t="str">
        <f>+CONCATENATE($B$11)</f>
        <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2512</v>
      </c>
      <c r="BH261" s="273" t="s">
        <v>2515</v>
      </c>
      <c r="BI261" s="6">
        <f t="shared" si="356"/>
        <v>114</v>
      </c>
    </row>
    <row r="262" spans="1:61" hidden="1">
      <c r="A262" s="391"/>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2511</v>
      </c>
      <c r="BE262" s="279" t="s">
        <v>2510</v>
      </c>
      <c r="BF262" s="273" t="s">
        <v>1139</v>
      </c>
      <c r="BG262" s="273" t="s">
        <v>2513</v>
      </c>
      <c r="BH262" s="273" t="s">
        <v>2516</v>
      </c>
      <c r="BI262" s="6" t="e">
        <f t="shared" si="356"/>
        <v>#N/A</v>
      </c>
    </row>
    <row r="263" spans="1:61" hidden="1">
      <c r="A263" s="391"/>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2512</v>
      </c>
      <c r="BE263" s="279" t="s">
        <v>1135</v>
      </c>
      <c r="BF263" s="273" t="s">
        <v>2514</v>
      </c>
      <c r="BG263" s="273" t="s">
        <v>1136</v>
      </c>
      <c r="BH263" s="273" t="s">
        <v>3127</v>
      </c>
      <c r="BI263" s="6">
        <f t="shared" si="356"/>
        <v>115</v>
      </c>
    </row>
    <row r="264" spans="1:61" hidden="1">
      <c r="A264" s="391"/>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2513</v>
      </c>
      <c r="BE264" s="279" t="s">
        <v>2511</v>
      </c>
      <c r="BF264" s="273" t="s">
        <v>2515</v>
      </c>
      <c r="BG264" s="273" t="s">
        <v>1575</v>
      </c>
      <c r="BH264" s="273" t="s">
        <v>1140</v>
      </c>
      <c r="BI264" s="6" t="e">
        <f t="shared" si="356"/>
        <v>#N/A</v>
      </c>
    </row>
    <row r="265" spans="1:61" hidden="1">
      <c r="A265" s="391"/>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2940</v>
      </c>
      <c r="BB265" s="273" t="s">
        <v>1580</v>
      </c>
      <c r="BC265" s="273" t="s">
        <v>85</v>
      </c>
      <c r="BD265" s="279" t="s">
        <v>1136</v>
      </c>
      <c r="BE265" s="279" t="s">
        <v>2512</v>
      </c>
      <c r="BF265" s="273" t="s">
        <v>2516</v>
      </c>
      <c r="BG265" s="273" t="s">
        <v>3126</v>
      </c>
      <c r="BH265" s="273" t="s">
        <v>1013</v>
      </c>
      <c r="BI265" s="6" t="e">
        <f t="shared" si="356"/>
        <v>#N/A</v>
      </c>
    </row>
    <row r="266" spans="1:61" ht="14.25" hidden="1" customHeight="1">
      <c r="A266" s="391"/>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2946</v>
      </c>
      <c r="BD266" s="279" t="s">
        <v>1575</v>
      </c>
      <c r="BE266" s="279" t="s">
        <v>2513</v>
      </c>
      <c r="BF266" s="273" t="s">
        <v>1140</v>
      </c>
      <c r="BG266" s="273" t="s">
        <v>1515</v>
      </c>
      <c r="BH266" s="273" t="s">
        <v>3173</v>
      </c>
      <c r="BI266" s="6" t="e">
        <f t="shared" si="356"/>
        <v>#N/A</v>
      </c>
    </row>
    <row r="267" spans="1:61" hidden="1">
      <c r="A267" s="391"/>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2899</v>
      </c>
      <c r="BC267" s="273" t="s">
        <v>1334</v>
      </c>
      <c r="BD267" s="279" t="s">
        <v>1515</v>
      </c>
      <c r="BE267" s="279" t="s">
        <v>1136</v>
      </c>
      <c r="BF267" s="273" t="s">
        <v>1013</v>
      </c>
      <c r="BG267" s="273" t="s">
        <v>1449</v>
      </c>
      <c r="BH267" s="273" t="s">
        <v>2518</v>
      </c>
      <c r="BI267" s="6">
        <f t="shared" si="356"/>
        <v>116</v>
      </c>
    </row>
    <row r="268" spans="1:61" hidden="1">
      <c r="A268" s="391"/>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2519</v>
      </c>
      <c r="BG268" s="273" t="s">
        <v>1137</v>
      </c>
      <c r="BH268" s="273" t="s">
        <v>2519</v>
      </c>
      <c r="BI268" s="6">
        <f t="shared" si="356"/>
        <v>117</v>
      </c>
    </row>
    <row r="269" spans="1:61" hidden="1">
      <c r="A269" s="392"/>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2521</v>
      </c>
      <c r="BG269" s="273" t="s">
        <v>1138</v>
      </c>
      <c r="BH269" s="273" t="s">
        <v>2520</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82" t="s">
        <v>2369</v>
      </c>
      <c r="B271" s="230"/>
      <c r="C271" s="231"/>
      <c r="D271" s="237" t="s">
        <v>3225</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2522</v>
      </c>
      <c r="BG271" s="273" t="s">
        <v>2514</v>
      </c>
      <c r="BH271" s="273" t="s">
        <v>1142</v>
      </c>
      <c r="BI271" s="6">
        <f t="shared" ref="BI271:BI302" si="361">+MATCH(BE$10:BE$558,AZ$10:AZ$551,0)</f>
        <v>120</v>
      </c>
    </row>
    <row r="272" spans="1:61" hidden="1">
      <c r="A272" s="383"/>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2515</v>
      </c>
      <c r="BH272" s="273" t="s">
        <v>2522</v>
      </c>
      <c r="BI272" s="6">
        <f t="shared" si="361"/>
        <v>121</v>
      </c>
    </row>
    <row r="273" spans="1:61" hidden="1">
      <c r="A273" s="383"/>
      <c r="B273" s="232"/>
      <c r="C273" s="233"/>
      <c r="D273" s="241">
        <v>15</v>
      </c>
      <c r="E273" s="253" t="e">
        <f>ROUNDUP(E274/2,0)</f>
        <v>#N/A</v>
      </c>
      <c r="F273" s="253" t="e">
        <f t="shared" ref="F273:L273" si="362">ROUNDUP(F274/2,0)</f>
        <v>#N/A</v>
      </c>
      <c r="G273" s="253" t="e">
        <f t="shared" si="362"/>
        <v>#N/A</v>
      </c>
      <c r="H273" s="253" t="e">
        <f t="shared" si="362"/>
        <v>#N/A</v>
      </c>
      <c r="I273" s="253" t="e">
        <f t="shared" si="362"/>
        <v>#N/A</v>
      </c>
      <c r="J273" s="253" t="e">
        <f t="shared" si="362"/>
        <v>#N/A</v>
      </c>
      <c r="K273" s="253" t="e">
        <f t="shared" si="362"/>
        <v>#N/A</v>
      </c>
      <c r="L273" s="253" t="e">
        <f t="shared" si="362"/>
        <v>#N/A</v>
      </c>
      <c r="AW273" s="280"/>
      <c r="AX273" s="280"/>
      <c r="AY273" s="275" t="s">
        <v>1292</v>
      </c>
      <c r="AZ273" s="212" t="s">
        <v>1224</v>
      </c>
      <c r="BA273" s="273" t="s">
        <v>1537</v>
      </c>
      <c r="BB273" s="273" t="s">
        <v>1337</v>
      </c>
      <c r="BC273" s="273" t="s">
        <v>1071</v>
      </c>
      <c r="BD273" s="279" t="s">
        <v>2514</v>
      </c>
      <c r="BE273" s="279" t="s">
        <v>1139</v>
      </c>
      <c r="BF273" s="273" t="s">
        <v>2523</v>
      </c>
      <c r="BG273" s="273" t="s">
        <v>2516</v>
      </c>
      <c r="BH273" s="273" t="s">
        <v>3128</v>
      </c>
      <c r="BI273" s="6">
        <f t="shared" si="361"/>
        <v>122</v>
      </c>
    </row>
    <row r="274" spans="1:61" hidden="1">
      <c r="A274" s="383"/>
      <c r="B274" s="232"/>
      <c r="C274" s="233"/>
      <c r="D274" s="241">
        <v>30</v>
      </c>
      <c r="E274" s="242" t="e">
        <f>INDEX(NHTF2018!D4:D259,MATCH($N$274, NHTF2018!$A$4:$A$259, 0))</f>
        <v>#N/A</v>
      </c>
      <c r="F274" s="242" t="e">
        <f>INDEX(NHTF2018!E4:E259,MATCH($N$274, NHTF2018!$A$4:$A$259, 0))</f>
        <v>#N/A</v>
      </c>
      <c r="G274" s="242" t="e">
        <f>INDEX(NHTF2018!F4:F259,MATCH($N$274, NHTF2018!$A$4:$A$259, 0))</f>
        <v>#N/A</v>
      </c>
      <c r="H274" s="242" t="e">
        <f>INDEX(NHTF2018!G4:G259,MATCH($N$274, NHTF2018!$A$4:$A$259, 0))</f>
        <v>#N/A</v>
      </c>
      <c r="I274" s="242" t="e">
        <f>INDEX(NHTF2018!H4:H259,MATCH($N$274, NHTF2018!$A$4:$A$259, 0))</f>
        <v>#N/A</v>
      </c>
      <c r="J274" s="242" t="e">
        <f>INDEX(NHTF2018!I4:I259,MATCH($N$274, NHTF2018!$A$4:$A$259, 0))</f>
        <v>#N/A</v>
      </c>
      <c r="K274" s="242" t="e">
        <f>INDEX(NHTF2018!J4:J259,MATCH($N$274, NHTF2018!$A$4:$A$259, 0))</f>
        <v>#N/A</v>
      </c>
      <c r="L274" s="242" t="e">
        <f>INDEX(NHTF2018!K4:K259,MATCH($N$274, NHTF2018!$A$4:$A$259, 0))</f>
        <v>#N/A</v>
      </c>
      <c r="N274" s="6" t="str">
        <f>+CONCATENATE($B$11)</f>
        <v/>
      </c>
      <c r="AW274" s="280"/>
      <c r="AX274" s="280"/>
      <c r="AY274" s="275" t="s">
        <v>1074</v>
      </c>
      <c r="AZ274" s="212" t="s">
        <v>2658</v>
      </c>
      <c r="BA274" s="273" t="s">
        <v>1231</v>
      </c>
      <c r="BB274" s="273" t="s">
        <v>1071</v>
      </c>
      <c r="BC274" s="273" t="s">
        <v>1070</v>
      </c>
      <c r="BD274" s="279" t="s">
        <v>2515</v>
      </c>
      <c r="BE274" s="279" t="s">
        <v>1516</v>
      </c>
      <c r="BF274" s="273" t="s">
        <v>2524</v>
      </c>
      <c r="BG274" s="273" t="s">
        <v>3127</v>
      </c>
      <c r="BH274" s="273" t="s">
        <v>1143</v>
      </c>
      <c r="BI274" s="6">
        <f t="shared" si="361"/>
        <v>123</v>
      </c>
    </row>
    <row r="275" spans="1:61" hidden="1">
      <c r="A275" s="383"/>
      <c r="B275" s="232"/>
      <c r="C275" s="233"/>
      <c r="AW275" s="280"/>
      <c r="AX275" s="280"/>
      <c r="AY275" s="275" t="s">
        <v>1293</v>
      </c>
      <c r="AZ275" s="212" t="s">
        <v>1469</v>
      </c>
      <c r="BA275" s="273" t="s">
        <v>1232</v>
      </c>
      <c r="BB275" s="273" t="s">
        <v>1070</v>
      </c>
      <c r="BC275" s="273" t="s">
        <v>1338</v>
      </c>
      <c r="BD275" s="279" t="s">
        <v>2516</v>
      </c>
      <c r="BE275" s="279" t="s">
        <v>2514</v>
      </c>
      <c r="BF275" s="273" t="s">
        <v>1517</v>
      </c>
      <c r="BG275" s="273" t="s">
        <v>1140</v>
      </c>
      <c r="BH275" s="273" t="s">
        <v>2523</v>
      </c>
      <c r="BI275" s="6" t="e">
        <f t="shared" si="361"/>
        <v>#N/A</v>
      </c>
    </row>
    <row r="276" spans="1:61" hidden="1">
      <c r="A276" s="383"/>
      <c r="B276" s="232"/>
      <c r="C276" s="233"/>
      <c r="D276" s="243" t="s">
        <v>3231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2515</v>
      </c>
      <c r="BF276" s="273" t="s">
        <v>1144</v>
      </c>
      <c r="BG276" s="273" t="s">
        <v>2517</v>
      </c>
      <c r="BH276" s="273" t="s">
        <v>3129</v>
      </c>
      <c r="BI276" s="6" t="e">
        <f t="shared" si="361"/>
        <v>#N/A</v>
      </c>
    </row>
    <row r="277" spans="1:61" ht="15" hidden="1" customHeight="1">
      <c r="A277" s="383"/>
      <c r="B277" s="232"/>
      <c r="C277" s="233"/>
      <c r="D277" s="239"/>
      <c r="E277" s="240">
        <v>0</v>
      </c>
      <c r="F277" s="240">
        <v>1</v>
      </c>
      <c r="G277" s="240">
        <v>2</v>
      </c>
      <c r="H277" s="240">
        <v>3</v>
      </c>
      <c r="I277" s="240">
        <v>4</v>
      </c>
      <c r="J277" s="240">
        <v>5</v>
      </c>
      <c r="K277" s="240"/>
      <c r="L277" s="245"/>
      <c r="AW277" s="280"/>
      <c r="AX277" s="280"/>
      <c r="AY277" s="275" t="s">
        <v>1295</v>
      </c>
      <c r="AZ277" s="212" t="s">
        <v>2948</v>
      </c>
      <c r="BA277" s="273" t="s">
        <v>1472</v>
      </c>
      <c r="BB277" s="273" t="s">
        <v>1339</v>
      </c>
      <c r="BC277" s="273" t="s">
        <v>1340</v>
      </c>
      <c r="BD277" s="279" t="s">
        <v>2517</v>
      </c>
      <c r="BE277" s="279" t="s">
        <v>2516</v>
      </c>
      <c r="BF277" s="273" t="s">
        <v>51</v>
      </c>
      <c r="BG277" s="273" t="s">
        <v>1013</v>
      </c>
      <c r="BH277" s="273" t="s">
        <v>2524</v>
      </c>
      <c r="BI277" s="6" t="e">
        <f t="shared" si="361"/>
        <v>#N/A</v>
      </c>
    </row>
    <row r="278" spans="1:61" hidden="1">
      <c r="A278" s="383"/>
      <c r="B278" s="232"/>
      <c r="C278" s="233"/>
      <c r="D278" s="241">
        <v>15</v>
      </c>
      <c r="E278" s="253" t="e">
        <f>ROUNDUP(E279/2,0)</f>
        <v>#N/A</v>
      </c>
      <c r="F278" s="253" t="e">
        <f t="shared" ref="F278:J278" si="363">ROUNDUP(F279/2,0)</f>
        <v>#N/A</v>
      </c>
      <c r="G278" s="253" t="e">
        <f t="shared" si="363"/>
        <v>#N/A</v>
      </c>
      <c r="H278" s="253" t="e">
        <f t="shared" si="363"/>
        <v>#N/A</v>
      </c>
      <c r="I278" s="253" t="e">
        <f t="shared" si="363"/>
        <v>#N/A</v>
      </c>
      <c r="J278" s="253" t="e">
        <f t="shared" si="363"/>
        <v>#N/A</v>
      </c>
      <c r="K278" s="238"/>
      <c r="L278" s="244"/>
      <c r="AW278" s="280"/>
      <c r="AX278" s="280"/>
      <c r="AY278" s="275" t="s">
        <v>1296</v>
      </c>
      <c r="AZ278" s="212" t="s">
        <v>1225</v>
      </c>
      <c r="BA278" s="273" t="s">
        <v>1234</v>
      </c>
      <c r="BB278" s="273" t="s">
        <v>1340</v>
      </c>
      <c r="BC278" s="273" t="s">
        <v>1341</v>
      </c>
      <c r="BD278" s="279" t="s">
        <v>1013</v>
      </c>
      <c r="BE278" s="279" t="s">
        <v>1140</v>
      </c>
      <c r="BF278" s="273" t="s">
        <v>3015</v>
      </c>
      <c r="BG278" s="273" t="s">
        <v>2518</v>
      </c>
      <c r="BH278" s="273" t="s">
        <v>1517</v>
      </c>
      <c r="BI278" s="6">
        <f t="shared" si="361"/>
        <v>124</v>
      </c>
    </row>
    <row r="279" spans="1:61" hidden="1">
      <c r="A279" s="383"/>
      <c r="B279" s="232"/>
      <c r="C279" s="233"/>
      <c r="D279" s="241">
        <v>30</v>
      </c>
      <c r="E279" s="242" t="e">
        <f>INDEX(NHTF2018!P4:P259,MATCH($N$274, NHTF2018!$A$4:$A$259, 0))</f>
        <v>#N/A</v>
      </c>
      <c r="F279" s="242" t="e">
        <f>INDEX(NHTF2018!Q4:Q259,MATCH($N$274, NHTF2018!$A$4:$A$259, 0))</f>
        <v>#N/A</v>
      </c>
      <c r="G279" s="242" t="e">
        <f>INDEX(NHTF2018!R4:R259,MATCH($N$274, NHTF2018!$A$4:$A$259, 0))</f>
        <v>#N/A</v>
      </c>
      <c r="H279" s="242" t="e">
        <f>INDEX(NHTF2018!S4:S259,MATCH($N$274, NHTF2018!$A$4:$A$259, 0))</f>
        <v>#N/A</v>
      </c>
      <c r="I279" s="242" t="e">
        <f>INDEX(NHTF2018!T4:T259,MATCH($N$274, NHTF2018!$A$4:$A$259, 0))</f>
        <v>#N/A</v>
      </c>
      <c r="J279" s="242" t="e">
        <f>INDEX(NHTF2018!U4:U259,MATCH($N$274, NHTF2018!$A$4:$A$259, 0))</f>
        <v>#N/A</v>
      </c>
      <c r="K279" s="237"/>
      <c r="L279" s="244"/>
      <c r="N279" s="97" t="str">
        <f>+CONCATENATE($B$11)</f>
        <v/>
      </c>
      <c r="AW279" s="280"/>
      <c r="AX279" s="280"/>
      <c r="AY279" s="275" t="s">
        <v>74</v>
      </c>
      <c r="AZ279" s="212" t="s">
        <v>204</v>
      </c>
      <c r="BA279" s="273" t="s">
        <v>1235</v>
      </c>
      <c r="BB279" s="273" t="s">
        <v>1341</v>
      </c>
      <c r="BC279" s="273" t="s">
        <v>1342</v>
      </c>
      <c r="BD279" s="279" t="s">
        <v>2518</v>
      </c>
      <c r="BE279" s="279" t="s">
        <v>2517</v>
      </c>
      <c r="BF279" s="273" t="s">
        <v>2525</v>
      </c>
      <c r="BG279" s="273" t="s">
        <v>2519</v>
      </c>
      <c r="BH279" s="273" t="s">
        <v>3174</v>
      </c>
      <c r="BI279" s="6" t="e">
        <f t="shared" si="361"/>
        <v>#N/A</v>
      </c>
    </row>
    <row r="280" spans="1:61" hidden="1">
      <c r="A280" s="383"/>
      <c r="B280" s="232"/>
      <c r="C280" s="233"/>
      <c r="AW280" s="280"/>
      <c r="AX280" s="280"/>
      <c r="AY280" s="275" t="s">
        <v>77</v>
      </c>
      <c r="AZ280" s="212" t="s">
        <v>1226</v>
      </c>
      <c r="BA280" s="273" t="s">
        <v>1236</v>
      </c>
      <c r="BB280" s="273" t="s">
        <v>1342</v>
      </c>
      <c r="BC280" s="273" t="s">
        <v>1343</v>
      </c>
      <c r="BD280" s="279" t="s">
        <v>2519</v>
      </c>
      <c r="BE280" s="279" t="s">
        <v>1141</v>
      </c>
      <c r="BF280" s="273" t="s">
        <v>2527</v>
      </c>
      <c r="BG280" s="273" t="s">
        <v>2520</v>
      </c>
      <c r="BH280" s="273" t="s">
        <v>1144</v>
      </c>
      <c r="BI280" s="6" t="e">
        <f t="shared" si="361"/>
        <v>#N/A</v>
      </c>
    </row>
    <row r="281" spans="1:61" hidden="1">
      <c r="A281" s="383"/>
      <c r="B281" s="232"/>
      <c r="C281" s="233"/>
      <c r="AW281" s="280"/>
      <c r="AX281" s="280"/>
      <c r="AY281" s="275" t="s">
        <v>1023</v>
      </c>
      <c r="AZ281" s="212" t="s">
        <v>1470</v>
      </c>
      <c r="BA281" s="273" t="s">
        <v>1237</v>
      </c>
      <c r="BB281" s="273" t="s">
        <v>1343</v>
      </c>
      <c r="BC281" s="273" t="s">
        <v>1349</v>
      </c>
      <c r="BD281" s="279" t="s">
        <v>2520</v>
      </c>
      <c r="BE281" s="279" t="s">
        <v>1013</v>
      </c>
      <c r="BF281" s="273" t="s">
        <v>2528</v>
      </c>
      <c r="BG281" s="273" t="s">
        <v>73</v>
      </c>
      <c r="BH281" s="273" t="s">
        <v>51</v>
      </c>
      <c r="BI281" s="6">
        <f t="shared" si="361"/>
        <v>125</v>
      </c>
    </row>
    <row r="282" spans="1:61" ht="26.25" hidden="1">
      <c r="A282" s="383"/>
      <c r="B282" s="232"/>
      <c r="C282" s="233"/>
      <c r="AW282" s="280"/>
      <c r="AX282" s="280"/>
      <c r="AY282" s="275" t="s">
        <v>2815</v>
      </c>
      <c r="AZ282" s="212" t="s">
        <v>65</v>
      </c>
      <c r="BA282" s="273" t="s">
        <v>1238</v>
      </c>
      <c r="BB282" s="273" t="s">
        <v>1349</v>
      </c>
      <c r="BC282" s="273" t="s">
        <v>1350</v>
      </c>
      <c r="BD282" s="279" t="s">
        <v>2521</v>
      </c>
      <c r="BE282" s="279" t="s">
        <v>2518</v>
      </c>
      <c r="BF282" s="273" t="s">
        <v>2529</v>
      </c>
      <c r="BG282" s="273" t="s">
        <v>2521</v>
      </c>
      <c r="BH282" s="273" t="s">
        <v>3015</v>
      </c>
      <c r="BI282" s="6" t="e">
        <f t="shared" si="361"/>
        <v>#N/A</v>
      </c>
    </row>
    <row r="283" spans="1:61" hidden="1">
      <c r="A283" s="383"/>
      <c r="B283" s="234"/>
      <c r="C283" s="233"/>
      <c r="AW283" s="280"/>
      <c r="AX283" s="280"/>
      <c r="AY283" s="275" t="s">
        <v>1297</v>
      </c>
      <c r="AZ283" s="212" t="s">
        <v>1227</v>
      </c>
      <c r="BA283" s="273" t="s">
        <v>1474</v>
      </c>
      <c r="BB283" s="273" t="s">
        <v>1350</v>
      </c>
      <c r="BC283" s="273" t="s">
        <v>91</v>
      </c>
      <c r="BD283" s="279" t="s">
        <v>1142</v>
      </c>
      <c r="BE283" s="279" t="s">
        <v>2519</v>
      </c>
      <c r="BF283" s="273" t="s">
        <v>2530</v>
      </c>
      <c r="BG283" s="273" t="s">
        <v>1142</v>
      </c>
      <c r="BH283" s="273" t="s">
        <v>2525</v>
      </c>
      <c r="BI283" s="6" t="e">
        <f t="shared" si="361"/>
        <v>#N/A</v>
      </c>
    </row>
    <row r="284" spans="1:61" hidden="1">
      <c r="A284" s="383"/>
      <c r="B284" s="232"/>
      <c r="C284" s="233"/>
      <c r="AW284" s="280"/>
      <c r="AX284" s="280"/>
      <c r="AY284" s="275" t="s">
        <v>1298</v>
      </c>
      <c r="AZ284" s="212" t="s">
        <v>1534</v>
      </c>
      <c r="BA284" s="212" t="s">
        <v>2697</v>
      </c>
      <c r="BB284" s="273" t="s">
        <v>91</v>
      </c>
      <c r="BC284" s="273" t="s">
        <v>1351</v>
      </c>
      <c r="BD284" s="279" t="s">
        <v>2522</v>
      </c>
      <c r="BE284" s="279" t="s">
        <v>2520</v>
      </c>
      <c r="BF284" s="273" t="s">
        <v>2531</v>
      </c>
      <c r="BG284" s="273" t="s">
        <v>2522</v>
      </c>
      <c r="BH284" s="273" t="s">
        <v>2526</v>
      </c>
      <c r="BI284" s="6" t="e">
        <f t="shared" si="361"/>
        <v>#N/A</v>
      </c>
    </row>
    <row r="285" spans="1:61" hidden="1">
      <c r="A285" s="383"/>
      <c r="B285" s="232"/>
      <c r="C285" s="233"/>
      <c r="AW285" s="280"/>
      <c r="AX285" s="280"/>
      <c r="AY285" s="275" t="s">
        <v>1299</v>
      </c>
      <c r="AZ285" s="212" t="s">
        <v>1535</v>
      </c>
      <c r="BA285" s="273" t="s">
        <v>71</v>
      </c>
      <c r="BB285" s="273" t="s">
        <v>1351</v>
      </c>
      <c r="BC285" s="273" t="s">
        <v>1353</v>
      </c>
      <c r="BD285" s="279" t="s">
        <v>1143</v>
      </c>
      <c r="BE285" s="279" t="s">
        <v>2521</v>
      </c>
      <c r="BF285" s="273" t="s">
        <v>2166</v>
      </c>
      <c r="BG285" s="273" t="s">
        <v>3128</v>
      </c>
      <c r="BH285" s="273" t="s">
        <v>2527</v>
      </c>
      <c r="BI285" s="6" t="e">
        <f t="shared" si="361"/>
        <v>#N/A</v>
      </c>
    </row>
    <row r="286" spans="1:61" hidden="1">
      <c r="A286" s="383"/>
      <c r="B286" s="232"/>
      <c r="C286" s="233"/>
      <c r="AW286" s="280"/>
      <c r="AX286" s="280"/>
      <c r="AY286" s="275" t="s">
        <v>1300</v>
      </c>
      <c r="AZ286" s="212" t="s">
        <v>2940</v>
      </c>
      <c r="BA286" s="273" t="s">
        <v>1239</v>
      </c>
      <c r="BB286" s="273" t="s">
        <v>1503</v>
      </c>
      <c r="BC286" s="273" t="s">
        <v>1354</v>
      </c>
      <c r="BD286" s="279" t="s">
        <v>2523</v>
      </c>
      <c r="BE286" s="279" t="s">
        <v>1142</v>
      </c>
      <c r="BF286" s="273" t="s">
        <v>1450</v>
      </c>
      <c r="BG286" s="273" t="s">
        <v>1143</v>
      </c>
      <c r="BH286" s="273" t="s">
        <v>2528</v>
      </c>
      <c r="BI286" s="6">
        <f t="shared" si="361"/>
        <v>126</v>
      </c>
    </row>
    <row r="287" spans="1:61" hidden="1">
      <c r="A287" s="383"/>
      <c r="B287" s="232"/>
      <c r="C287" s="233"/>
      <c r="AW287" s="280"/>
      <c r="AX287" s="280"/>
      <c r="AY287" s="275" t="s">
        <v>1301</v>
      </c>
      <c r="AZ287" s="212" t="s">
        <v>1536</v>
      </c>
      <c r="BA287" s="273" t="s">
        <v>1240</v>
      </c>
      <c r="BB287" s="273" t="s">
        <v>1353</v>
      </c>
      <c r="BC287" s="273"/>
      <c r="BD287" s="279" t="s">
        <v>2524</v>
      </c>
      <c r="BE287" s="279" t="s">
        <v>2522</v>
      </c>
      <c r="BF287" s="273" t="s">
        <v>1145</v>
      </c>
      <c r="BG287" s="273" t="s">
        <v>2523</v>
      </c>
      <c r="BH287" s="273" t="s">
        <v>2529</v>
      </c>
      <c r="BI287" s="6" t="e">
        <f t="shared" si="361"/>
        <v>#N/A</v>
      </c>
    </row>
    <row r="288" spans="1:61" hidden="1">
      <c r="A288" s="384"/>
      <c r="B288" s="235"/>
      <c r="C288" s="236"/>
      <c r="AW288" s="280"/>
      <c r="AX288" s="280"/>
      <c r="AY288" s="275" t="s">
        <v>1302</v>
      </c>
      <c r="AZ288" s="212" t="s">
        <v>1228</v>
      </c>
      <c r="BA288" s="273" t="s">
        <v>1241</v>
      </c>
      <c r="BB288" s="273" t="s">
        <v>1354</v>
      </c>
      <c r="BC288" s="273"/>
      <c r="BD288" s="279" t="s">
        <v>1517</v>
      </c>
      <c r="BE288" s="279" t="s">
        <v>1143</v>
      </c>
      <c r="BF288" s="273" t="s">
        <v>3016</v>
      </c>
      <c r="BG288" s="273" t="s">
        <v>3129</v>
      </c>
      <c r="BH288" s="273" t="s">
        <v>2530</v>
      </c>
      <c r="BI288" s="6">
        <f t="shared" si="361"/>
        <v>127</v>
      </c>
    </row>
    <row r="289" spans="49:61" hidden="1">
      <c r="AW289" s="280"/>
      <c r="AX289" s="280"/>
      <c r="AY289" s="275" t="s">
        <v>1303</v>
      </c>
      <c r="AZ289" s="212" t="s">
        <v>1229</v>
      </c>
      <c r="BA289" s="273" t="s">
        <v>1539</v>
      </c>
      <c r="BB289" s="273"/>
      <c r="BC289" s="273"/>
      <c r="BD289" s="279" t="s">
        <v>1144</v>
      </c>
      <c r="BE289" s="279" t="s">
        <v>2523</v>
      </c>
      <c r="BF289" s="273" t="s">
        <v>2534</v>
      </c>
      <c r="BG289" s="273" t="s">
        <v>2524</v>
      </c>
      <c r="BH289" s="273" t="s">
        <v>2531</v>
      </c>
      <c r="BI289" s="6" t="e">
        <f t="shared" si="361"/>
        <v>#N/A</v>
      </c>
    </row>
    <row r="290" spans="49:61" hidden="1">
      <c r="AW290" s="280"/>
      <c r="AX290" s="280"/>
      <c r="AY290" s="275" t="s">
        <v>1304</v>
      </c>
      <c r="AZ290" s="212" t="s">
        <v>68</v>
      </c>
      <c r="BA290" s="273" t="s">
        <v>2173</v>
      </c>
      <c r="BB290" s="273"/>
      <c r="BC290" s="273"/>
      <c r="BD290" s="279" t="s">
        <v>51</v>
      </c>
      <c r="BE290" s="279" t="s">
        <v>2524</v>
      </c>
      <c r="BF290" s="273" t="s">
        <v>1146</v>
      </c>
      <c r="BG290" s="273" t="s">
        <v>1517</v>
      </c>
      <c r="BH290" s="273" t="s">
        <v>2166</v>
      </c>
      <c r="BI290" s="6" t="e">
        <f t="shared" si="361"/>
        <v>#N/A</v>
      </c>
    </row>
    <row r="291" spans="49:61" hidden="1">
      <c r="AW291" s="280"/>
      <c r="AX291" s="280"/>
      <c r="AY291" s="275" t="s">
        <v>1305</v>
      </c>
      <c r="AZ291" s="212" t="s">
        <v>1230</v>
      </c>
      <c r="BA291" s="273" t="s">
        <v>1242</v>
      </c>
      <c r="BB291" s="273"/>
      <c r="BC291" s="273"/>
      <c r="BD291" s="279" t="s">
        <v>2525</v>
      </c>
      <c r="BE291" s="279" t="s">
        <v>1517</v>
      </c>
      <c r="BF291" s="273" t="s">
        <v>1147</v>
      </c>
      <c r="BG291" s="273" t="s">
        <v>1144</v>
      </c>
      <c r="BH291" s="273" t="s">
        <v>1450</v>
      </c>
      <c r="BI291" s="6">
        <f t="shared" si="361"/>
        <v>128</v>
      </c>
    </row>
    <row r="292" spans="49:61" hidden="1">
      <c r="AW292" s="280"/>
      <c r="AX292" s="280"/>
      <c r="AY292" s="275" t="s">
        <v>1072</v>
      </c>
      <c r="AZ292" s="212" t="s">
        <v>1073</v>
      </c>
      <c r="BA292" s="273" t="s">
        <v>1243</v>
      </c>
      <c r="BB292" s="273"/>
      <c r="BC292" s="273"/>
      <c r="BD292" s="279" t="s">
        <v>2526</v>
      </c>
      <c r="BE292" s="279" t="s">
        <v>1144</v>
      </c>
      <c r="BF292" s="273" t="s">
        <v>2535</v>
      </c>
      <c r="BG292" s="273" t="s">
        <v>51</v>
      </c>
      <c r="BH292" s="273" t="s">
        <v>1145</v>
      </c>
      <c r="BI292" s="6">
        <f t="shared" si="361"/>
        <v>129</v>
      </c>
    </row>
    <row r="293" spans="49:61" hidden="1">
      <c r="AW293" s="280"/>
      <c r="AX293" s="280"/>
      <c r="AY293" s="275" t="s">
        <v>1306</v>
      </c>
      <c r="AZ293" s="212" t="s">
        <v>1471</v>
      </c>
      <c r="BA293" s="273" t="s">
        <v>1244</v>
      </c>
      <c r="BB293" s="273"/>
      <c r="BC293" s="273"/>
      <c r="BD293" s="279" t="s">
        <v>2527</v>
      </c>
      <c r="BE293" s="279" t="s">
        <v>51</v>
      </c>
      <c r="BF293" s="273" t="s">
        <v>1148</v>
      </c>
      <c r="BG293" s="273" t="s">
        <v>2525</v>
      </c>
      <c r="BH293" s="273" t="s">
        <v>3016</v>
      </c>
      <c r="BI293" s="6">
        <f t="shared" si="361"/>
        <v>130</v>
      </c>
    </row>
    <row r="294" spans="49:61" hidden="1">
      <c r="AW294" s="280"/>
      <c r="AX294" s="280"/>
      <c r="AY294" s="275" t="s">
        <v>1307</v>
      </c>
      <c r="AZ294" s="212" t="s">
        <v>1537</v>
      </c>
      <c r="BA294" s="273" t="s">
        <v>1475</v>
      </c>
      <c r="BB294" s="273"/>
      <c r="BC294" s="273"/>
      <c r="BD294" s="279" t="s">
        <v>2528</v>
      </c>
      <c r="BE294" s="279" t="s">
        <v>2525</v>
      </c>
      <c r="BF294" s="273" t="s">
        <v>3017</v>
      </c>
      <c r="BG294" s="273" t="s">
        <v>2526</v>
      </c>
      <c r="BH294" s="273" t="s">
        <v>2534</v>
      </c>
      <c r="BI294" s="6" t="e">
        <f t="shared" si="361"/>
        <v>#N/A</v>
      </c>
    </row>
    <row r="295" spans="49:61" hidden="1">
      <c r="AW295" s="280"/>
      <c r="AX295" s="280"/>
      <c r="AY295" s="275" t="s">
        <v>1308</v>
      </c>
      <c r="AZ295" s="212" t="s">
        <v>1231</v>
      </c>
      <c r="BA295" s="273" t="s">
        <v>1245</v>
      </c>
      <c r="BB295" s="273"/>
      <c r="BC295" s="273"/>
      <c r="BD295" s="279" t="s">
        <v>2529</v>
      </c>
      <c r="BE295" s="279" t="s">
        <v>2526</v>
      </c>
      <c r="BF295" s="273" t="s">
        <v>1518</v>
      </c>
      <c r="BG295" s="273" t="s">
        <v>2527</v>
      </c>
      <c r="BH295" s="273" t="s">
        <v>1146</v>
      </c>
      <c r="BI295" s="6" t="e">
        <f t="shared" si="361"/>
        <v>#N/A</v>
      </c>
    </row>
    <row r="296" spans="49:61">
      <c r="AW296" s="280"/>
      <c r="AX296" s="280"/>
      <c r="AY296" s="275" t="s">
        <v>1309</v>
      </c>
      <c r="AZ296" s="212" t="s">
        <v>1232</v>
      </c>
      <c r="BA296" s="273" t="s">
        <v>1476</v>
      </c>
      <c r="BB296" s="273"/>
      <c r="BC296" s="273"/>
      <c r="BD296" s="279" t="s">
        <v>2530</v>
      </c>
      <c r="BE296" s="279" t="s">
        <v>2527</v>
      </c>
      <c r="BF296" s="273" t="s">
        <v>2537</v>
      </c>
      <c r="BG296" s="273" t="s">
        <v>2528</v>
      </c>
      <c r="BH296" s="273" t="s">
        <v>1147</v>
      </c>
      <c r="BI296" s="6" t="e">
        <f t="shared" si="361"/>
        <v>#N/A</v>
      </c>
    </row>
    <row r="297" spans="49:61">
      <c r="AW297" s="280"/>
      <c r="AX297" s="280"/>
      <c r="AY297" s="275" t="s">
        <v>1310</v>
      </c>
      <c r="AZ297" s="212" t="s">
        <v>1233</v>
      </c>
      <c r="BA297" s="273" t="s">
        <v>1540</v>
      </c>
      <c r="BB297" s="273"/>
      <c r="BC297" s="273"/>
      <c r="BD297" s="279" t="s">
        <v>2531</v>
      </c>
      <c r="BE297" s="279" t="s">
        <v>2528</v>
      </c>
      <c r="BF297" s="273" t="s">
        <v>1149</v>
      </c>
      <c r="BG297" s="273" t="s">
        <v>2529</v>
      </c>
      <c r="BH297" s="273" t="s">
        <v>2535</v>
      </c>
      <c r="BI297" s="6" t="e">
        <f t="shared" si="361"/>
        <v>#N/A</v>
      </c>
    </row>
    <row r="298" spans="49:61">
      <c r="AW298" s="280"/>
      <c r="AX298" s="280"/>
      <c r="AY298" s="275" t="s">
        <v>1311</v>
      </c>
      <c r="AZ298" s="212" t="s">
        <v>1472</v>
      </c>
      <c r="BA298" s="273" t="s">
        <v>2947</v>
      </c>
      <c r="BB298" s="273"/>
      <c r="BC298" s="273"/>
      <c r="BD298" s="279" t="s">
        <v>2166</v>
      </c>
      <c r="BE298" s="279" t="s">
        <v>2529</v>
      </c>
      <c r="BF298" s="273" t="s">
        <v>2538</v>
      </c>
      <c r="BG298" s="273" t="s">
        <v>2530</v>
      </c>
      <c r="BH298" s="273" t="s">
        <v>1148</v>
      </c>
      <c r="BI298" s="6" t="e">
        <f t="shared" si="361"/>
        <v>#N/A</v>
      </c>
    </row>
    <row r="299" spans="49:61">
      <c r="AW299" s="280"/>
      <c r="AX299" s="280"/>
      <c r="AY299" s="275" t="s">
        <v>253</v>
      </c>
      <c r="AZ299" s="212" t="s">
        <v>1234</v>
      </c>
      <c r="BA299" s="273" t="s">
        <v>1541</v>
      </c>
      <c r="BB299" s="273"/>
      <c r="BC299" s="273"/>
      <c r="BD299" s="279" t="s">
        <v>2532</v>
      </c>
      <c r="BE299" s="279" t="s">
        <v>2530</v>
      </c>
      <c r="BF299" s="273" t="s">
        <v>1451</v>
      </c>
      <c r="BG299" s="273" t="s">
        <v>2531</v>
      </c>
      <c r="BH299" s="273" t="s">
        <v>3017</v>
      </c>
      <c r="BI299" s="6" t="e">
        <f t="shared" si="361"/>
        <v>#N/A</v>
      </c>
    </row>
    <row r="300" spans="49:61">
      <c r="AW300" s="280"/>
      <c r="AX300" s="280"/>
      <c r="AY300" s="275" t="s">
        <v>1312</v>
      </c>
      <c r="AZ300" s="212" t="s">
        <v>1235</v>
      </c>
      <c r="BA300" s="273" t="s">
        <v>1246</v>
      </c>
      <c r="BB300" s="273"/>
      <c r="BC300" s="273"/>
      <c r="BD300" s="279" t="s">
        <v>1450</v>
      </c>
      <c r="BE300" s="279" t="s">
        <v>2531</v>
      </c>
      <c r="BF300" s="273" t="s">
        <v>2539</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2537</v>
      </c>
      <c r="BI301" s="6" t="e">
        <f t="shared" si="361"/>
        <v>#N/A</v>
      </c>
    </row>
    <row r="302" spans="49:61">
      <c r="AW302" s="280"/>
      <c r="AX302" s="280"/>
      <c r="AY302" s="275" t="s">
        <v>1314</v>
      </c>
      <c r="AZ302" s="212" t="s">
        <v>1473</v>
      </c>
      <c r="BA302" s="273" t="s">
        <v>1247</v>
      </c>
      <c r="BB302" s="273"/>
      <c r="BC302" s="273"/>
      <c r="BD302" s="279" t="s">
        <v>2533</v>
      </c>
      <c r="BE302" s="279" t="s">
        <v>2532</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2534</v>
      </c>
      <c r="BE303" s="279" t="s">
        <v>1450</v>
      </c>
      <c r="BF303" s="273" t="s">
        <v>1151</v>
      </c>
      <c r="BG303" s="273" t="s">
        <v>2534</v>
      </c>
      <c r="BH303" s="273" t="s">
        <v>2538</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2540</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2533</v>
      </c>
      <c r="BF305" s="273" t="s">
        <v>2541</v>
      </c>
      <c r="BG305" s="273" t="s">
        <v>1147</v>
      </c>
      <c r="BH305" s="273" t="s">
        <v>2539</v>
      </c>
      <c r="BI305" s="6" t="e">
        <f t="shared" si="364"/>
        <v>#N/A</v>
      </c>
    </row>
    <row r="306" spans="49:61">
      <c r="AW306" s="280"/>
      <c r="AX306" s="280"/>
      <c r="AY306" s="275" t="s">
        <v>1318</v>
      </c>
      <c r="AZ306" s="212" t="s">
        <v>1474</v>
      </c>
      <c r="BA306" s="273" t="s">
        <v>1250</v>
      </c>
      <c r="BB306" s="273"/>
      <c r="BC306" s="273"/>
      <c r="BD306" s="279" t="s">
        <v>2535</v>
      </c>
      <c r="BE306" s="279" t="s">
        <v>2534</v>
      </c>
      <c r="BF306" s="273" t="s">
        <v>2542</v>
      </c>
      <c r="BG306" s="273" t="s">
        <v>2535</v>
      </c>
      <c r="BH306" s="273" t="s">
        <v>1150</v>
      </c>
      <c r="BI306" s="6" t="e">
        <f t="shared" si="364"/>
        <v>#N/A</v>
      </c>
    </row>
    <row r="307" spans="49:61" ht="26.25">
      <c r="AW307" s="280"/>
      <c r="AX307" s="280"/>
      <c r="AY307" s="275" t="s">
        <v>2176</v>
      </c>
      <c r="AZ307" s="212" t="s">
        <v>2697</v>
      </c>
      <c r="BA307" s="273" t="s">
        <v>1251</v>
      </c>
      <c r="BB307" s="273"/>
      <c r="BC307" s="273"/>
      <c r="BD307" s="279" t="s">
        <v>2536</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2543</v>
      </c>
      <c r="BG308" s="273" t="s">
        <v>3017</v>
      </c>
      <c r="BH308" s="273" t="s">
        <v>1151</v>
      </c>
      <c r="BI308" s="6">
        <f t="shared" si="364"/>
        <v>134</v>
      </c>
    </row>
    <row r="309" spans="49:61">
      <c r="AW309" s="280"/>
      <c r="AX309" s="280"/>
      <c r="AY309" s="275" t="s">
        <v>1320</v>
      </c>
      <c r="AZ309" s="212" t="s">
        <v>1239</v>
      </c>
      <c r="BA309" s="273" t="s">
        <v>1481</v>
      </c>
      <c r="BB309" s="273"/>
      <c r="BC309" s="273"/>
      <c r="BD309" s="279" t="s">
        <v>142</v>
      </c>
      <c r="BE309" s="279" t="s">
        <v>2535</v>
      </c>
      <c r="BF309" s="273" t="s">
        <v>1153</v>
      </c>
      <c r="BG309" s="273" t="s">
        <v>1518</v>
      </c>
      <c r="BH309" s="273" t="s">
        <v>2540</v>
      </c>
      <c r="BI309" s="6" t="e">
        <f t="shared" si="364"/>
        <v>#N/A</v>
      </c>
    </row>
    <row r="310" spans="49:61">
      <c r="AW310" s="280"/>
      <c r="AX310" s="280"/>
      <c r="AY310" s="275" t="s">
        <v>1321</v>
      </c>
      <c r="AZ310" s="212" t="s">
        <v>1240</v>
      </c>
      <c r="BA310" s="273" t="s">
        <v>1252</v>
      </c>
      <c r="BB310" s="273"/>
      <c r="BC310" s="273"/>
      <c r="BD310" s="279" t="s">
        <v>1518</v>
      </c>
      <c r="BE310" s="279" t="s">
        <v>2536</v>
      </c>
      <c r="BF310" s="273" t="s">
        <v>1453</v>
      </c>
      <c r="BG310" s="273" t="s">
        <v>2537</v>
      </c>
      <c r="BH310" s="273" t="s">
        <v>2541</v>
      </c>
      <c r="BI310" s="6" t="e">
        <f t="shared" si="364"/>
        <v>#N/A</v>
      </c>
    </row>
    <row r="311" spans="49:61">
      <c r="AW311" s="280"/>
      <c r="AX311" s="280"/>
      <c r="AY311" s="275" t="s">
        <v>1322</v>
      </c>
      <c r="AZ311" s="212" t="s">
        <v>1241</v>
      </c>
      <c r="BA311" s="273" t="s">
        <v>1253</v>
      </c>
      <c r="BB311" s="273"/>
      <c r="BC311" s="273"/>
      <c r="BD311" s="279" t="s">
        <v>2537</v>
      </c>
      <c r="BE311" s="279" t="s">
        <v>1148</v>
      </c>
      <c r="BF311" s="273" t="s">
        <v>2544</v>
      </c>
      <c r="BG311" s="273" t="s">
        <v>1149</v>
      </c>
      <c r="BH311" s="273" t="s">
        <v>2542</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2538</v>
      </c>
      <c r="BH312" s="273" t="s">
        <v>1152</v>
      </c>
      <c r="BI312" s="6" t="e">
        <f t="shared" si="364"/>
        <v>#N/A</v>
      </c>
    </row>
    <row r="313" spans="49:61">
      <c r="AW313" s="280"/>
      <c r="AX313" s="280"/>
      <c r="AY313" s="275" t="s">
        <v>1324</v>
      </c>
      <c r="AZ313" s="212" t="s">
        <v>1242</v>
      </c>
      <c r="BA313" s="273" t="s">
        <v>1482</v>
      </c>
      <c r="BB313" s="273"/>
      <c r="BC313" s="273"/>
      <c r="BD313" s="279" t="s">
        <v>2538</v>
      </c>
      <c r="BE313" s="279" t="s">
        <v>1518</v>
      </c>
      <c r="BF313" s="273" t="s">
        <v>2545</v>
      </c>
      <c r="BG313" s="273" t="s">
        <v>1451</v>
      </c>
      <c r="BH313" s="273" t="s">
        <v>2543</v>
      </c>
      <c r="BI313" s="6">
        <f t="shared" si="364"/>
        <v>136</v>
      </c>
    </row>
    <row r="314" spans="49:61">
      <c r="AW314" s="280"/>
      <c r="AX314" s="280"/>
      <c r="AY314" s="275" t="s">
        <v>1325</v>
      </c>
      <c r="AZ314" s="212" t="s">
        <v>1243</v>
      </c>
      <c r="BA314" s="273" t="s">
        <v>1256</v>
      </c>
      <c r="BB314" s="273"/>
      <c r="BC314" s="273"/>
      <c r="BD314" s="279" t="s">
        <v>1451</v>
      </c>
      <c r="BE314" s="279" t="s">
        <v>2537</v>
      </c>
      <c r="BF314" s="273" t="s">
        <v>1155</v>
      </c>
      <c r="BG314" s="273" t="s">
        <v>2539</v>
      </c>
      <c r="BH314" s="273" t="s">
        <v>1153</v>
      </c>
      <c r="BI314" s="6" t="e">
        <f t="shared" si="364"/>
        <v>#N/A</v>
      </c>
    </row>
    <row r="315" spans="49:61">
      <c r="AW315" s="280"/>
      <c r="AX315" s="280"/>
      <c r="AY315" s="275" t="s">
        <v>1326</v>
      </c>
      <c r="AZ315" s="212" t="s">
        <v>1244</v>
      </c>
      <c r="BA315" s="273" t="s">
        <v>72</v>
      </c>
      <c r="BB315" s="273"/>
      <c r="BC315" s="273"/>
      <c r="BD315" s="279" t="s">
        <v>2539</v>
      </c>
      <c r="BE315" s="279" t="s">
        <v>1149</v>
      </c>
      <c r="BF315" s="273" t="s">
        <v>2546</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2538</v>
      </c>
      <c r="BF316" s="273" t="s">
        <v>1156</v>
      </c>
      <c r="BG316" s="273" t="s">
        <v>1452</v>
      </c>
      <c r="BH316" s="273" t="s">
        <v>2544</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2539</v>
      </c>
      <c r="BF318" s="273" t="s">
        <v>148</v>
      </c>
      <c r="BG318" s="273" t="s">
        <v>2540</v>
      </c>
      <c r="BH318" s="273" t="s">
        <v>2545</v>
      </c>
      <c r="BI318" s="6" t="e">
        <f t="shared" si="364"/>
        <v>#N/A</v>
      </c>
    </row>
    <row r="319" spans="49:61">
      <c r="AW319" s="280"/>
      <c r="AX319" s="280"/>
      <c r="AY319" s="275" t="s">
        <v>1330</v>
      </c>
      <c r="AZ319" s="212" t="s">
        <v>1476</v>
      </c>
      <c r="BA319" s="273" t="s">
        <v>1257</v>
      </c>
      <c r="BB319" s="273"/>
      <c r="BC319" s="273"/>
      <c r="BD319" s="279" t="s">
        <v>2540</v>
      </c>
      <c r="BE319" s="279" t="s">
        <v>1150</v>
      </c>
      <c r="BF319" s="273" t="s">
        <v>2547</v>
      </c>
      <c r="BG319" s="273" t="s">
        <v>2541</v>
      </c>
      <c r="BH319" s="273" t="s">
        <v>1155</v>
      </c>
      <c r="BI319" s="6">
        <f t="shared" si="364"/>
        <v>139</v>
      </c>
    </row>
    <row r="320" spans="49:61">
      <c r="AW320" s="280"/>
      <c r="AX320" s="280"/>
      <c r="AY320" s="275" t="s">
        <v>1331</v>
      </c>
      <c r="AZ320" s="212" t="s">
        <v>1540</v>
      </c>
      <c r="BA320" s="273" t="s">
        <v>32</v>
      </c>
      <c r="BB320" s="273"/>
      <c r="BC320" s="273"/>
      <c r="BD320" s="279" t="s">
        <v>2541</v>
      </c>
      <c r="BE320" s="279" t="s">
        <v>1452</v>
      </c>
      <c r="BF320" s="273" t="s">
        <v>1158</v>
      </c>
      <c r="BG320" s="273" t="s">
        <v>2542</v>
      </c>
      <c r="BH320" s="273" t="s">
        <v>2546</v>
      </c>
      <c r="BI320" s="6">
        <f t="shared" si="364"/>
        <v>140</v>
      </c>
    </row>
    <row r="321" spans="49:61">
      <c r="AW321" s="280"/>
      <c r="AX321" s="280"/>
      <c r="AY321" s="275" t="s">
        <v>1332</v>
      </c>
      <c r="AZ321" s="212" t="s">
        <v>2947</v>
      </c>
      <c r="BA321" s="273" t="s">
        <v>1543</v>
      </c>
      <c r="BB321" s="273"/>
      <c r="BC321" s="273"/>
      <c r="BD321" s="279" t="s">
        <v>2542</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2540</v>
      </c>
      <c r="BF322" s="273" t="s">
        <v>1160</v>
      </c>
      <c r="BG322" s="273" t="s">
        <v>2543</v>
      </c>
      <c r="BH322" s="273" t="s">
        <v>1157</v>
      </c>
      <c r="BI322" s="6" t="e">
        <f t="shared" si="364"/>
        <v>#N/A</v>
      </c>
    </row>
    <row r="323" spans="49:61">
      <c r="AW323" s="280"/>
      <c r="AX323" s="280"/>
      <c r="AY323" s="275" t="s">
        <v>85</v>
      </c>
      <c r="AZ323" s="212" t="s">
        <v>1541</v>
      </c>
      <c r="BA323" s="273" t="s">
        <v>1485</v>
      </c>
      <c r="BB323" s="273"/>
      <c r="BC323" s="273"/>
      <c r="BD323" s="279" t="s">
        <v>2543</v>
      </c>
      <c r="BE323" s="279" t="s">
        <v>2541</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2542</v>
      </c>
      <c r="BF324" s="273" t="s">
        <v>2548</v>
      </c>
      <c r="BG324" s="273" t="s">
        <v>1453</v>
      </c>
      <c r="BH324" s="273" t="s">
        <v>2547</v>
      </c>
      <c r="BI324" s="6" t="e">
        <f t="shared" si="364"/>
        <v>#N/A</v>
      </c>
    </row>
    <row r="325" spans="49:61">
      <c r="AW325" s="280"/>
      <c r="AX325" s="280"/>
      <c r="AY325" s="275" t="s">
        <v>87</v>
      </c>
      <c r="AZ325" s="212" t="s">
        <v>225</v>
      </c>
      <c r="BA325" s="273" t="s">
        <v>1261</v>
      </c>
      <c r="BB325" s="273"/>
      <c r="BC325" s="273"/>
      <c r="BD325" s="279" t="s">
        <v>1453</v>
      </c>
      <c r="BE325" s="279" t="s">
        <v>1152</v>
      </c>
      <c r="BF325" s="273" t="s">
        <v>2549</v>
      </c>
      <c r="BG325" s="273" t="s">
        <v>2544</v>
      </c>
      <c r="BH325" s="273" t="s">
        <v>1158</v>
      </c>
      <c r="BI325" s="6">
        <f t="shared" si="364"/>
        <v>143</v>
      </c>
    </row>
    <row r="326" spans="49:61">
      <c r="AW326" s="280"/>
      <c r="AX326" s="280"/>
      <c r="AY326" s="275" t="s">
        <v>1024</v>
      </c>
      <c r="AZ326" s="212" t="s">
        <v>1247</v>
      </c>
      <c r="BA326" s="273" t="s">
        <v>1262</v>
      </c>
      <c r="BB326" s="273"/>
      <c r="BC326" s="273"/>
      <c r="BD326" s="279" t="s">
        <v>2544</v>
      </c>
      <c r="BE326" s="279" t="s">
        <v>2543</v>
      </c>
      <c r="BF326" s="273" t="s">
        <v>2550</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2545</v>
      </c>
      <c r="BH327" s="273" t="s">
        <v>1160</v>
      </c>
      <c r="BI327" s="6">
        <f t="shared" si="364"/>
        <v>145</v>
      </c>
    </row>
    <row r="328" spans="49:61">
      <c r="AW328" s="280"/>
      <c r="AX328" s="280"/>
      <c r="AY328" s="275" t="s">
        <v>89</v>
      </c>
      <c r="AZ328" s="212" t="s">
        <v>1249</v>
      </c>
      <c r="BA328" s="273" t="s">
        <v>1544</v>
      </c>
      <c r="BB328" s="273"/>
      <c r="BC328" s="273"/>
      <c r="BD328" s="279" t="s">
        <v>2545</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2544</v>
      </c>
      <c r="BF329" s="273" t="s">
        <v>54</v>
      </c>
      <c r="BG329" s="273" t="s">
        <v>2546</v>
      </c>
      <c r="BH329" s="273" t="s">
        <v>2548</v>
      </c>
      <c r="BI329" s="6" t="e">
        <f t="shared" si="364"/>
        <v>#N/A</v>
      </c>
    </row>
    <row r="330" spans="49:61">
      <c r="AW330" s="280"/>
      <c r="AX330" s="280"/>
      <c r="AY330" s="275" t="s">
        <v>1337</v>
      </c>
      <c r="AZ330" s="212" t="s">
        <v>1250</v>
      </c>
      <c r="BA330" s="273" t="s">
        <v>1264</v>
      </c>
      <c r="BB330" s="273"/>
      <c r="BC330" s="273"/>
      <c r="BD330" s="279" t="s">
        <v>2546</v>
      </c>
      <c r="BE330" s="279" t="s">
        <v>1154</v>
      </c>
      <c r="BF330" s="273" t="s">
        <v>2551</v>
      </c>
      <c r="BG330" s="273" t="s">
        <v>1156</v>
      </c>
      <c r="BH330" s="273" t="s">
        <v>3130</v>
      </c>
      <c r="BI330" s="6">
        <f t="shared" si="364"/>
        <v>149</v>
      </c>
    </row>
    <row r="331" spans="49:61">
      <c r="AW331" s="280"/>
      <c r="AX331" s="280"/>
      <c r="AY331" s="275" t="s">
        <v>1071</v>
      </c>
      <c r="AZ331" s="212" t="s">
        <v>1479</v>
      </c>
      <c r="BA331" s="273" t="s">
        <v>1265</v>
      </c>
      <c r="BB331" s="273"/>
      <c r="BC331" s="273"/>
      <c r="BD331" s="279" t="s">
        <v>1156</v>
      </c>
      <c r="BE331" s="279" t="s">
        <v>2545</v>
      </c>
      <c r="BF331" s="273" t="s">
        <v>3018</v>
      </c>
      <c r="BG331" s="273" t="s">
        <v>1157</v>
      </c>
      <c r="BH331" s="273" t="s">
        <v>2549</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2550</v>
      </c>
      <c r="BI332" s="6">
        <f t="shared" si="364"/>
        <v>151</v>
      </c>
    </row>
    <row r="333" spans="49:61">
      <c r="AW333" s="280"/>
      <c r="AX333" s="280"/>
      <c r="AY333" s="275" t="s">
        <v>1338</v>
      </c>
      <c r="AZ333" s="212" t="s">
        <v>1480</v>
      </c>
      <c r="BA333" s="273" t="s">
        <v>48</v>
      </c>
      <c r="BB333" s="273"/>
      <c r="BC333" s="273"/>
      <c r="BD333" s="279" t="s">
        <v>148</v>
      </c>
      <c r="BE333" s="279" t="s">
        <v>2546</v>
      </c>
      <c r="BF333" s="273" t="s">
        <v>2553</v>
      </c>
      <c r="BG333" s="273" t="s">
        <v>2547</v>
      </c>
      <c r="BH333" s="273" t="s">
        <v>1454</v>
      </c>
      <c r="BI333" s="6" t="e">
        <f t="shared" si="364"/>
        <v>#N/A</v>
      </c>
    </row>
    <row r="334" spans="49:61">
      <c r="AW334" s="280"/>
      <c r="AX334" s="280"/>
      <c r="AY334" s="275" t="s">
        <v>1339</v>
      </c>
      <c r="AZ334" s="212" t="s">
        <v>1481</v>
      </c>
      <c r="BA334" s="273" t="s">
        <v>1266</v>
      </c>
      <c r="BB334" s="273"/>
      <c r="BC334" s="273"/>
      <c r="BD334" s="279" t="s">
        <v>2547</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2554</v>
      </c>
      <c r="BG336" s="273" t="s">
        <v>1160</v>
      </c>
      <c r="BH336" s="273" t="s">
        <v>2551</v>
      </c>
      <c r="BI336" s="6" t="e">
        <f t="shared" si="365"/>
        <v>#N/A</v>
      </c>
    </row>
    <row r="337" spans="49:61">
      <c r="AW337" s="280"/>
      <c r="AX337" s="280"/>
      <c r="AY337" s="275" t="s">
        <v>1342</v>
      </c>
      <c r="AZ337" s="212" t="s">
        <v>1254</v>
      </c>
      <c r="BA337" s="273" t="s">
        <v>1547</v>
      </c>
      <c r="BB337" s="273"/>
      <c r="BC337" s="273"/>
      <c r="BD337" s="279" t="s">
        <v>1160</v>
      </c>
      <c r="BE337" s="279" t="s">
        <v>2547</v>
      </c>
      <c r="BF337" s="273" t="s">
        <v>3019</v>
      </c>
      <c r="BG337" s="273" t="s">
        <v>1161</v>
      </c>
      <c r="BH337" s="273" t="s">
        <v>3018</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2548</v>
      </c>
      <c r="BH338" s="273" t="s">
        <v>1455</v>
      </c>
      <c r="BI338" s="6">
        <f t="shared" si="365"/>
        <v>156</v>
      </c>
    </row>
    <row r="339" spans="49:61">
      <c r="AW339" s="280"/>
      <c r="AX339" s="280"/>
      <c r="AY339" s="275" t="s">
        <v>1344</v>
      </c>
      <c r="AZ339" s="212" t="s">
        <v>1483</v>
      </c>
      <c r="BA339" s="273" t="s">
        <v>1487</v>
      </c>
      <c r="BB339" s="273"/>
      <c r="BC339" s="273"/>
      <c r="BD339" s="279" t="s">
        <v>2548</v>
      </c>
      <c r="BE339" s="279" t="s">
        <v>1159</v>
      </c>
      <c r="BF339" s="273" t="s">
        <v>1164</v>
      </c>
      <c r="BG339" s="273" t="s">
        <v>3130</v>
      </c>
      <c r="BH339" s="273" t="s">
        <v>2553</v>
      </c>
      <c r="BI339" s="6">
        <f t="shared" si="365"/>
        <v>157</v>
      </c>
    </row>
    <row r="340" spans="49:61">
      <c r="AW340" s="280"/>
      <c r="AX340" s="280"/>
      <c r="AY340" s="275" t="s">
        <v>1345</v>
      </c>
      <c r="AZ340" s="212" t="s">
        <v>2735</v>
      </c>
      <c r="BA340" s="273" t="s">
        <v>1488</v>
      </c>
      <c r="BB340" s="273"/>
      <c r="BC340" s="273"/>
      <c r="BD340" s="279" t="s">
        <v>2549</v>
      </c>
      <c r="BE340" s="279" t="s">
        <v>1160</v>
      </c>
      <c r="BF340" s="273" t="s">
        <v>1520</v>
      </c>
      <c r="BG340" s="273" t="s">
        <v>2549</v>
      </c>
      <c r="BH340" s="273" t="s">
        <v>1519</v>
      </c>
      <c r="BI340" s="6">
        <f t="shared" si="365"/>
        <v>158</v>
      </c>
    </row>
    <row r="341" spans="49:61">
      <c r="AW341" s="280"/>
      <c r="AX341" s="280"/>
      <c r="AY341" s="275" t="s">
        <v>1346</v>
      </c>
      <c r="AZ341" s="212" t="s">
        <v>1256</v>
      </c>
      <c r="BA341" s="273" t="s">
        <v>1548</v>
      </c>
      <c r="BB341" s="273"/>
      <c r="BC341" s="273"/>
      <c r="BD341" s="279" t="s">
        <v>2550</v>
      </c>
      <c r="BE341" s="279" t="s">
        <v>1161</v>
      </c>
      <c r="BF341" s="273" t="s">
        <v>2556</v>
      </c>
      <c r="BG341" s="273" t="s">
        <v>2550</v>
      </c>
      <c r="BH341" s="273" t="s">
        <v>1163</v>
      </c>
      <c r="BI341" s="6">
        <f t="shared" si="365"/>
        <v>159</v>
      </c>
    </row>
    <row r="342" spans="49:61">
      <c r="AW342" s="280"/>
      <c r="AX342" s="280"/>
      <c r="AY342" s="275" t="s">
        <v>1347</v>
      </c>
      <c r="AZ342" s="212" t="s">
        <v>72</v>
      </c>
      <c r="BA342" s="273" t="s">
        <v>1268</v>
      </c>
      <c r="BB342" s="273"/>
      <c r="BC342" s="273"/>
      <c r="BD342" s="279" t="s">
        <v>1454</v>
      </c>
      <c r="BE342" s="279" t="s">
        <v>2548</v>
      </c>
      <c r="BF342" s="273" t="s">
        <v>2557</v>
      </c>
      <c r="BG342" s="273" t="s">
        <v>1454</v>
      </c>
      <c r="BH342" s="273" t="s">
        <v>3131</v>
      </c>
      <c r="BI342" s="6" t="e">
        <f t="shared" si="365"/>
        <v>#N/A</v>
      </c>
    </row>
    <row r="343" spans="49:61">
      <c r="AW343" s="280"/>
      <c r="AX343" s="280"/>
      <c r="AY343" s="275" t="s">
        <v>1348</v>
      </c>
      <c r="AZ343" s="212" t="s">
        <v>1484</v>
      </c>
      <c r="BA343" s="273" t="s">
        <v>1269</v>
      </c>
      <c r="BB343" s="273"/>
      <c r="BC343" s="273"/>
      <c r="BD343" s="279" t="s">
        <v>1162</v>
      </c>
      <c r="BE343" s="279" t="s">
        <v>2549</v>
      </c>
      <c r="BF343" s="273" t="s">
        <v>2559</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2550</v>
      </c>
      <c r="BF344" s="273" t="s">
        <v>1457</v>
      </c>
      <c r="BG344" s="273" t="s">
        <v>54</v>
      </c>
      <c r="BH344" s="273" t="s">
        <v>3132</v>
      </c>
      <c r="BI344" s="6" t="e">
        <f t="shared" si="365"/>
        <v>#N/A</v>
      </c>
    </row>
    <row r="345" spans="49:61">
      <c r="AW345" s="280"/>
      <c r="AX345" s="280"/>
      <c r="AY345" s="275" t="s">
        <v>1350</v>
      </c>
      <c r="AZ345" s="212" t="s">
        <v>1015</v>
      </c>
      <c r="BA345" s="273" t="s">
        <v>1270</v>
      </c>
      <c r="BB345" s="273"/>
      <c r="BC345" s="273"/>
      <c r="BD345" s="279" t="s">
        <v>2551</v>
      </c>
      <c r="BE345" s="279" t="s">
        <v>1454</v>
      </c>
      <c r="BF345" s="273" t="s">
        <v>2560</v>
      </c>
      <c r="BG345" s="273" t="s">
        <v>2551</v>
      </c>
      <c r="BH345" s="273" t="s">
        <v>1164</v>
      </c>
      <c r="BI345" s="6">
        <f t="shared" si="365"/>
        <v>160</v>
      </c>
    </row>
    <row r="346" spans="49:61">
      <c r="AW346" s="280"/>
      <c r="AX346" s="280"/>
      <c r="AY346" s="275" t="s">
        <v>91</v>
      </c>
      <c r="AZ346" s="212" t="s">
        <v>1257</v>
      </c>
      <c r="BA346" s="273" t="s">
        <v>1490</v>
      </c>
      <c r="BB346" s="273"/>
      <c r="BC346" s="273"/>
      <c r="BD346" s="279" t="s">
        <v>2552</v>
      </c>
      <c r="BE346" s="279" t="s">
        <v>1162</v>
      </c>
      <c r="BF346" s="273" t="s">
        <v>1165</v>
      </c>
      <c r="BG346" s="273" t="s">
        <v>3018</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2562</v>
      </c>
      <c r="BG347" s="273" t="s">
        <v>1455</v>
      </c>
      <c r="BH347" s="273" t="s">
        <v>2557</v>
      </c>
      <c r="BI347" s="6">
        <f t="shared" si="365"/>
        <v>162</v>
      </c>
    </row>
    <row r="348" spans="49:61">
      <c r="AW348" s="280"/>
      <c r="AX348" s="280"/>
      <c r="AY348" s="275" t="s">
        <v>1352</v>
      </c>
      <c r="AZ348" s="212" t="s">
        <v>1543</v>
      </c>
      <c r="BA348" s="273" t="s">
        <v>1272</v>
      </c>
      <c r="BB348" s="273"/>
      <c r="BC348" s="273"/>
      <c r="BD348" s="279" t="s">
        <v>2553</v>
      </c>
      <c r="BE348" s="279" t="s">
        <v>2551</v>
      </c>
      <c r="BF348" s="273" t="s">
        <v>2563</v>
      </c>
      <c r="BG348" s="273" t="s">
        <v>2553</v>
      </c>
      <c r="BH348" s="273" t="s">
        <v>2558</v>
      </c>
      <c r="BI348" s="6" t="e">
        <f t="shared" si="365"/>
        <v>#N/A</v>
      </c>
    </row>
    <row r="349" spans="49:61">
      <c r="AW349" s="280"/>
      <c r="AX349" s="280"/>
      <c r="AY349" s="275" t="s">
        <v>1353</v>
      </c>
      <c r="AZ349" s="212" t="s">
        <v>1259</v>
      </c>
      <c r="BA349" s="273" t="s">
        <v>1273</v>
      </c>
      <c r="BB349" s="273"/>
      <c r="BC349" s="273"/>
      <c r="BD349" s="279" t="s">
        <v>1519</v>
      </c>
      <c r="BE349" s="279" t="s">
        <v>2552</v>
      </c>
      <c r="BF349" s="273" t="s">
        <v>88</v>
      </c>
      <c r="BG349" s="273" t="s">
        <v>1519</v>
      </c>
      <c r="BH349" s="273" t="s">
        <v>2559</v>
      </c>
      <c r="BI349" s="6" t="e">
        <f t="shared" si="365"/>
        <v>#N/A</v>
      </c>
    </row>
    <row r="350" spans="49:61">
      <c r="AW350" s="280"/>
      <c r="AX350" s="280"/>
      <c r="AY350" s="275" t="s">
        <v>1354</v>
      </c>
      <c r="AZ350" s="212" t="s">
        <v>1485</v>
      </c>
      <c r="BA350" s="273" t="s">
        <v>1274</v>
      </c>
      <c r="BB350" s="273"/>
      <c r="BC350" s="273"/>
      <c r="BD350" s="279" t="s">
        <v>1163</v>
      </c>
      <c r="BE350" s="279" t="s">
        <v>1455</v>
      </c>
      <c r="BF350" s="273" t="s">
        <v>2564</v>
      </c>
      <c r="BG350" s="273" t="s">
        <v>1163</v>
      </c>
      <c r="BH350" s="273" t="s">
        <v>1457</v>
      </c>
      <c r="BI350" s="6">
        <f t="shared" si="365"/>
        <v>163</v>
      </c>
    </row>
    <row r="351" spans="49:61">
      <c r="AW351" s="280"/>
      <c r="AX351" s="280"/>
      <c r="AY351" s="275"/>
      <c r="AZ351" s="212" t="s">
        <v>1260</v>
      </c>
      <c r="BA351" s="273" t="s">
        <v>2174</v>
      </c>
      <c r="BB351" s="273"/>
      <c r="BC351" s="273"/>
      <c r="BD351" s="279" t="s">
        <v>2554</v>
      </c>
      <c r="BE351" s="279" t="s">
        <v>2553</v>
      </c>
      <c r="BF351" s="273" t="s">
        <v>2565</v>
      </c>
      <c r="BG351" s="273" t="s">
        <v>2554</v>
      </c>
      <c r="BH351" s="273" t="s">
        <v>1165</v>
      </c>
      <c r="BI351" s="6" t="e">
        <f t="shared" si="365"/>
        <v>#N/A</v>
      </c>
    </row>
    <row r="352" spans="49:61">
      <c r="AW352" s="280"/>
      <c r="AX352" s="280"/>
      <c r="AY352" s="275"/>
      <c r="AZ352" s="212" t="s">
        <v>1261</v>
      </c>
      <c r="BA352" s="273" t="s">
        <v>1275</v>
      </c>
      <c r="BB352" s="273"/>
      <c r="BC352" s="273"/>
      <c r="BD352" s="279" t="s">
        <v>2555</v>
      </c>
      <c r="BE352" s="279" t="s">
        <v>1519</v>
      </c>
      <c r="BF352" s="273" t="s">
        <v>2566</v>
      </c>
      <c r="BG352" s="273" t="s">
        <v>3131</v>
      </c>
      <c r="BH352" s="273" t="s">
        <v>2562</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2563</v>
      </c>
      <c r="BI353" s="6">
        <f t="shared" si="365"/>
        <v>165</v>
      </c>
    </row>
    <row r="354" spans="49:61">
      <c r="AW354" s="280"/>
      <c r="AX354" s="280"/>
      <c r="AY354" s="275"/>
      <c r="AZ354" s="212" t="s">
        <v>1263</v>
      </c>
      <c r="BA354" s="273" t="s">
        <v>1277</v>
      </c>
      <c r="BB354" s="273"/>
      <c r="BC354" s="273"/>
      <c r="BD354" s="279" t="s">
        <v>1164</v>
      </c>
      <c r="BE354" s="279" t="s">
        <v>2554</v>
      </c>
      <c r="BF354" s="273" t="s">
        <v>2567</v>
      </c>
      <c r="BG354" s="273" t="s">
        <v>3132</v>
      </c>
      <c r="BH354" s="273" t="s">
        <v>88</v>
      </c>
      <c r="BI354" s="6" t="e">
        <f t="shared" si="365"/>
        <v>#N/A</v>
      </c>
    </row>
    <row r="355" spans="49:61">
      <c r="AW355" s="280"/>
      <c r="AX355" s="280"/>
      <c r="AY355" s="275"/>
      <c r="AZ355" s="212" t="s">
        <v>1544</v>
      </c>
      <c r="BA355" s="273" t="s">
        <v>1278</v>
      </c>
      <c r="BB355" s="273"/>
      <c r="BC355" s="273"/>
      <c r="BD355" s="279" t="s">
        <v>1520</v>
      </c>
      <c r="BE355" s="279" t="s">
        <v>2555</v>
      </c>
      <c r="BF355" s="273" t="s">
        <v>2568</v>
      </c>
      <c r="BG355" s="273" t="s">
        <v>1164</v>
      </c>
      <c r="BH355" s="273" t="s">
        <v>155</v>
      </c>
      <c r="BI355" s="6" t="e">
        <f t="shared" si="365"/>
        <v>#N/A</v>
      </c>
    </row>
    <row r="356" spans="49:61">
      <c r="AW356" s="280"/>
      <c r="AX356" s="280"/>
      <c r="AY356" s="275"/>
      <c r="AZ356" s="212" t="s">
        <v>1545</v>
      </c>
      <c r="BA356" s="273" t="s">
        <v>1020</v>
      </c>
      <c r="BB356" s="273"/>
      <c r="BC356" s="273"/>
      <c r="BD356" s="279" t="s">
        <v>2556</v>
      </c>
      <c r="BE356" s="279" t="s">
        <v>1456</v>
      </c>
      <c r="BF356" s="273" t="s">
        <v>2569</v>
      </c>
      <c r="BG356" s="273" t="s">
        <v>1520</v>
      </c>
      <c r="BH356" s="273" t="s">
        <v>2566</v>
      </c>
      <c r="BI356" s="6">
        <f t="shared" si="365"/>
        <v>166</v>
      </c>
    </row>
    <row r="357" spans="49:61">
      <c r="AW357" s="280"/>
      <c r="AX357" s="280"/>
      <c r="AY357" s="275"/>
      <c r="AZ357" s="212" t="s">
        <v>1264</v>
      </c>
      <c r="BA357" s="273" t="s">
        <v>1279</v>
      </c>
      <c r="BB357" s="273"/>
      <c r="BC357" s="273"/>
      <c r="BD357" s="279" t="s">
        <v>2557</v>
      </c>
      <c r="BE357" s="279" t="s">
        <v>2167</v>
      </c>
      <c r="BF357" s="273" t="s">
        <v>2570</v>
      </c>
      <c r="BG357" s="273" t="s">
        <v>2556</v>
      </c>
      <c r="BH357" s="273" t="s">
        <v>1166</v>
      </c>
      <c r="BI357" s="6" t="e">
        <f t="shared" si="365"/>
        <v>#N/A</v>
      </c>
    </row>
    <row r="358" spans="49:61">
      <c r="AW358" s="280"/>
      <c r="AX358" s="280"/>
      <c r="AY358" s="275"/>
      <c r="AZ358" s="212" t="s">
        <v>1265</v>
      </c>
      <c r="BA358" s="273" t="s">
        <v>1280</v>
      </c>
      <c r="BB358" s="273"/>
      <c r="BC358" s="273"/>
      <c r="BD358" s="279" t="s">
        <v>2558</v>
      </c>
      <c r="BE358" s="279" t="s">
        <v>1164</v>
      </c>
      <c r="BF358" s="273" t="s">
        <v>1167</v>
      </c>
      <c r="BG358" s="273" t="s">
        <v>2557</v>
      </c>
      <c r="BH358" s="273" t="s">
        <v>3134</v>
      </c>
      <c r="BI358" s="6">
        <f t="shared" si="365"/>
        <v>167</v>
      </c>
    </row>
    <row r="359" spans="49:61">
      <c r="AW359" s="280"/>
      <c r="AX359" s="280"/>
      <c r="AY359" s="275"/>
      <c r="AZ359" s="212" t="s">
        <v>195</v>
      </c>
      <c r="BA359" s="273" t="s">
        <v>2786</v>
      </c>
      <c r="BB359" s="273"/>
      <c r="BC359" s="273"/>
      <c r="BD359" s="279" t="s">
        <v>2559</v>
      </c>
      <c r="BE359" s="279" t="s">
        <v>1520</v>
      </c>
      <c r="BF359" s="273" t="s">
        <v>2571</v>
      </c>
      <c r="BG359" s="273" t="s">
        <v>2558</v>
      </c>
      <c r="BH359" s="273" t="s">
        <v>2567</v>
      </c>
      <c r="BI359" s="6">
        <f t="shared" si="365"/>
        <v>168</v>
      </c>
    </row>
    <row r="360" spans="49:61">
      <c r="AW360" s="280"/>
      <c r="AX360" s="280"/>
      <c r="AY360" s="275"/>
      <c r="AZ360" s="212" t="s">
        <v>48</v>
      </c>
      <c r="BA360" s="273" t="s">
        <v>1579</v>
      </c>
      <c r="BB360" s="273"/>
      <c r="BC360" s="273"/>
      <c r="BD360" s="279" t="s">
        <v>1457</v>
      </c>
      <c r="BE360" s="279" t="s">
        <v>2556</v>
      </c>
      <c r="BF360" s="273" t="s">
        <v>1168</v>
      </c>
      <c r="BG360" s="273" t="s">
        <v>2559</v>
      </c>
      <c r="BH360" s="273" t="s">
        <v>2568</v>
      </c>
      <c r="BI360" s="6" t="e">
        <f t="shared" si="365"/>
        <v>#N/A</v>
      </c>
    </row>
    <row r="361" spans="49:61">
      <c r="AW361" s="280"/>
      <c r="AX361" s="280"/>
      <c r="AY361" s="275"/>
      <c r="AZ361" s="212" t="s">
        <v>1266</v>
      </c>
      <c r="BA361" s="273" t="s">
        <v>1549</v>
      </c>
      <c r="BB361" s="273"/>
      <c r="BC361" s="273"/>
      <c r="BD361" s="279" t="s">
        <v>2560</v>
      </c>
      <c r="BE361" s="279" t="s">
        <v>2557</v>
      </c>
      <c r="BF361" s="273" t="s">
        <v>3020</v>
      </c>
      <c r="BG361" s="273" t="s">
        <v>1457</v>
      </c>
      <c r="BH361" s="273" t="s">
        <v>2569</v>
      </c>
      <c r="BI361" s="6" t="e">
        <f t="shared" si="365"/>
        <v>#N/A</v>
      </c>
    </row>
    <row r="362" spans="49:61">
      <c r="AW362" s="280"/>
      <c r="AX362" s="280"/>
      <c r="AY362" s="275"/>
      <c r="AZ362" s="212" t="s">
        <v>1267</v>
      </c>
      <c r="BA362" s="212" t="s">
        <v>2941</v>
      </c>
      <c r="BB362" s="273"/>
      <c r="BC362" s="273"/>
      <c r="BD362" s="279" t="s">
        <v>1165</v>
      </c>
      <c r="BE362" s="279" t="s">
        <v>2558</v>
      </c>
      <c r="BF362" s="273" t="s">
        <v>1169</v>
      </c>
      <c r="BG362" s="273" t="s">
        <v>2560</v>
      </c>
      <c r="BH362" s="273" t="s">
        <v>2570</v>
      </c>
      <c r="BI362" s="6" t="e">
        <f t="shared" si="365"/>
        <v>#N/A</v>
      </c>
    </row>
    <row r="363" spans="49:61">
      <c r="AW363" s="280"/>
      <c r="AX363" s="280"/>
      <c r="AY363" s="275"/>
      <c r="AZ363" s="212" t="s">
        <v>1546</v>
      </c>
      <c r="BA363" s="273" t="s">
        <v>1281</v>
      </c>
      <c r="BB363" s="273"/>
      <c r="BC363" s="273"/>
      <c r="BD363" s="279" t="s">
        <v>2561</v>
      </c>
      <c r="BE363" s="279" t="s">
        <v>2559</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2562</v>
      </c>
      <c r="BE364" s="279" t="s">
        <v>1457</v>
      </c>
      <c r="BF364" s="273" t="s">
        <v>2572</v>
      </c>
      <c r="BG364" s="273" t="s">
        <v>2561</v>
      </c>
      <c r="BH364" s="273" t="s">
        <v>2571</v>
      </c>
      <c r="BI364" s="6">
        <f t="shared" si="365"/>
        <v>169</v>
      </c>
    </row>
    <row r="365" spans="49:61">
      <c r="AW365" s="280"/>
      <c r="AX365" s="280"/>
      <c r="AY365" s="275"/>
      <c r="AZ365" s="212" t="s">
        <v>1486</v>
      </c>
      <c r="BA365" s="273" t="s">
        <v>1551</v>
      </c>
      <c r="BB365" s="273"/>
      <c r="BC365" s="273"/>
      <c r="BD365" s="279" t="s">
        <v>2563</v>
      </c>
      <c r="BE365" s="279" t="s">
        <v>2560</v>
      </c>
      <c r="BF365" s="273" t="s">
        <v>2573</v>
      </c>
      <c r="BG365" s="273" t="s">
        <v>2562</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2574</v>
      </c>
      <c r="BG366" s="273" t="s">
        <v>2563</v>
      </c>
      <c r="BH366" s="273" t="s">
        <v>3020</v>
      </c>
      <c r="BI366" s="6">
        <f t="shared" si="365"/>
        <v>170</v>
      </c>
    </row>
    <row r="367" spans="49:61">
      <c r="AW367" s="280"/>
      <c r="AX367" s="280"/>
      <c r="AY367" s="275"/>
      <c r="AZ367" s="212" t="s">
        <v>1488</v>
      </c>
      <c r="BA367" s="273" t="s">
        <v>1552</v>
      </c>
      <c r="BB367" s="273"/>
      <c r="BC367" s="273"/>
      <c r="BD367" s="279" t="s">
        <v>2564</v>
      </c>
      <c r="BE367" s="279" t="s">
        <v>2561</v>
      </c>
      <c r="BF367" s="273" t="s">
        <v>1170</v>
      </c>
      <c r="BG367" s="273" t="s">
        <v>3133</v>
      </c>
      <c r="BH367" s="273" t="s">
        <v>1068</v>
      </c>
      <c r="BI367" s="6" t="e">
        <f t="shared" ref="BI367:BI381" si="366">+MATCH(BE$10:BE$558,AZ$10:AZ$551,0)</f>
        <v>#N/A</v>
      </c>
    </row>
    <row r="368" spans="49:61">
      <c r="AW368" s="280"/>
      <c r="AX368" s="280"/>
      <c r="AY368" s="275"/>
      <c r="AZ368" s="212" t="s">
        <v>1548</v>
      </c>
      <c r="BA368" s="273" t="s">
        <v>1022</v>
      </c>
      <c r="BB368" s="273"/>
      <c r="BC368" s="273"/>
      <c r="BD368" s="279" t="s">
        <v>2565</v>
      </c>
      <c r="BE368" s="279" t="s">
        <v>2562</v>
      </c>
      <c r="BF368" s="273" t="s">
        <v>2576</v>
      </c>
      <c r="BG368" s="273" t="s">
        <v>88</v>
      </c>
      <c r="BH368" s="273" t="s">
        <v>2572</v>
      </c>
      <c r="BI368" s="6" t="e">
        <f t="shared" si="366"/>
        <v>#N/A</v>
      </c>
    </row>
    <row r="369" spans="49:61">
      <c r="AW369" s="280"/>
      <c r="AX369" s="280"/>
      <c r="AY369" s="275"/>
      <c r="AZ369" s="212" t="s">
        <v>1268</v>
      </c>
      <c r="BA369" s="273" t="s">
        <v>1284</v>
      </c>
      <c r="BB369" s="273"/>
      <c r="BC369" s="273"/>
      <c r="BD369" s="279" t="s">
        <v>2566</v>
      </c>
      <c r="BE369" s="279" t="s">
        <v>2563</v>
      </c>
      <c r="BF369" s="273" t="s">
        <v>2577</v>
      </c>
      <c r="BG369" s="273" t="s">
        <v>2564</v>
      </c>
      <c r="BH369" s="273" t="s">
        <v>2573</v>
      </c>
      <c r="BI369" s="6" t="e">
        <f t="shared" si="366"/>
        <v>#N/A</v>
      </c>
    </row>
    <row r="370" spans="49:61">
      <c r="AW370" s="280"/>
      <c r="AX370" s="280"/>
      <c r="AY370" s="275"/>
      <c r="AZ370" s="212" t="s">
        <v>1269</v>
      </c>
      <c r="BA370" s="273" t="s">
        <v>2796</v>
      </c>
      <c r="BB370" s="273"/>
      <c r="BC370" s="273"/>
      <c r="BD370" s="279" t="s">
        <v>1166</v>
      </c>
      <c r="BE370" s="279" t="s">
        <v>88</v>
      </c>
      <c r="BF370" s="273" t="s">
        <v>1171</v>
      </c>
      <c r="BG370" s="273" t="s">
        <v>2566</v>
      </c>
      <c r="BH370" s="273" t="s">
        <v>2574</v>
      </c>
      <c r="BI370" s="6" t="e">
        <f t="shared" si="366"/>
        <v>#N/A</v>
      </c>
    </row>
    <row r="371" spans="49:61">
      <c r="AW371" s="280"/>
      <c r="AX371" s="280"/>
      <c r="AY371" s="275"/>
      <c r="AZ371" s="212" t="s">
        <v>1489</v>
      </c>
      <c r="BA371" s="273" t="s">
        <v>1492</v>
      </c>
      <c r="BB371" s="273"/>
      <c r="BC371" s="273"/>
      <c r="BD371" s="279" t="s">
        <v>2567</v>
      </c>
      <c r="BE371" s="279" t="s">
        <v>2564</v>
      </c>
      <c r="BF371" s="273" t="s">
        <v>2579</v>
      </c>
      <c r="BG371" s="273" t="s">
        <v>1166</v>
      </c>
      <c r="BH371" s="273" t="s">
        <v>1170</v>
      </c>
      <c r="BI371" s="6" t="e">
        <f t="shared" si="366"/>
        <v>#N/A</v>
      </c>
    </row>
    <row r="372" spans="49:61">
      <c r="AW372" s="280"/>
      <c r="AX372" s="280"/>
      <c r="AY372" s="275"/>
      <c r="AZ372" s="212" t="s">
        <v>1270</v>
      </c>
      <c r="BA372" s="273" t="s">
        <v>1285</v>
      </c>
      <c r="BB372" s="273"/>
      <c r="BC372" s="273"/>
      <c r="BD372" s="279" t="s">
        <v>2568</v>
      </c>
      <c r="BE372" s="279" t="s">
        <v>2565</v>
      </c>
      <c r="BF372" s="273" t="s">
        <v>1172</v>
      </c>
      <c r="BG372" s="273" t="s">
        <v>3134</v>
      </c>
      <c r="BH372" s="273" t="s">
        <v>2576</v>
      </c>
      <c r="BI372" s="6" t="e">
        <f t="shared" si="366"/>
        <v>#N/A</v>
      </c>
    </row>
    <row r="373" spans="49:61">
      <c r="AW373" s="280"/>
      <c r="AX373" s="280"/>
      <c r="AY373" s="275"/>
      <c r="AZ373" s="212" t="s">
        <v>1490</v>
      </c>
      <c r="BA373" s="273" t="s">
        <v>1286</v>
      </c>
      <c r="BB373" s="273"/>
      <c r="BC373" s="273"/>
      <c r="BD373" s="279" t="s">
        <v>2569</v>
      </c>
      <c r="BE373" s="279" t="s">
        <v>2566</v>
      </c>
      <c r="BF373" s="273" t="s">
        <v>160</v>
      </c>
      <c r="BG373" s="273" t="s">
        <v>2567</v>
      </c>
      <c r="BH373" s="273" t="s">
        <v>2577</v>
      </c>
      <c r="BI373" s="6" t="e">
        <f t="shared" si="366"/>
        <v>#N/A</v>
      </c>
    </row>
    <row r="374" spans="49:61">
      <c r="AW374" s="280"/>
      <c r="AX374" s="280"/>
      <c r="AY374" s="275"/>
      <c r="AZ374" s="212" t="s">
        <v>1271</v>
      </c>
      <c r="BA374" s="273" t="s">
        <v>1493</v>
      </c>
      <c r="BB374" s="273"/>
      <c r="BC374" s="273"/>
      <c r="BD374" s="279" t="s">
        <v>2570</v>
      </c>
      <c r="BE374" s="279" t="s">
        <v>1166</v>
      </c>
      <c r="BF374" s="273" t="s">
        <v>2580</v>
      </c>
      <c r="BG374" s="273" t="s">
        <v>2568</v>
      </c>
      <c r="BH374" s="273" t="s">
        <v>1171</v>
      </c>
      <c r="BI374" s="6">
        <f t="shared" si="366"/>
        <v>171</v>
      </c>
    </row>
    <row r="375" spans="49:61">
      <c r="AW375" s="280"/>
      <c r="AX375" s="280"/>
      <c r="AY375" s="275"/>
      <c r="AZ375" s="212" t="s">
        <v>1272</v>
      </c>
      <c r="BA375" s="273" t="s">
        <v>1287</v>
      </c>
      <c r="BB375" s="273"/>
      <c r="BC375" s="273"/>
      <c r="BD375" s="279" t="s">
        <v>1167</v>
      </c>
      <c r="BE375" s="279" t="s">
        <v>2567</v>
      </c>
      <c r="BF375" s="273" t="s">
        <v>30</v>
      </c>
      <c r="BG375" s="273" t="s">
        <v>2569</v>
      </c>
      <c r="BH375" s="273" t="s">
        <v>2578</v>
      </c>
      <c r="BI375" s="6" t="e">
        <f t="shared" si="366"/>
        <v>#N/A</v>
      </c>
    </row>
    <row r="376" spans="49:61">
      <c r="AW376" s="280"/>
      <c r="AX376" s="280"/>
      <c r="AY376" s="275"/>
      <c r="AZ376" s="212" t="s">
        <v>1273</v>
      </c>
      <c r="BA376" s="273" t="s">
        <v>64</v>
      </c>
      <c r="BB376" s="273"/>
      <c r="BC376" s="273"/>
      <c r="BD376" s="279" t="s">
        <v>2571</v>
      </c>
      <c r="BE376" s="279" t="s">
        <v>2568</v>
      </c>
      <c r="BF376" s="273" t="s">
        <v>1173</v>
      </c>
      <c r="BG376" s="273" t="s">
        <v>2570</v>
      </c>
      <c r="BH376" s="273" t="s">
        <v>3135</v>
      </c>
      <c r="BI376" s="6" t="e">
        <f t="shared" si="366"/>
        <v>#N/A</v>
      </c>
    </row>
    <row r="377" spans="49:61">
      <c r="AW377" s="280"/>
      <c r="AX377" s="280"/>
      <c r="AY377" s="275"/>
      <c r="AZ377" s="212" t="s">
        <v>1274</v>
      </c>
      <c r="BA377" s="273" t="s">
        <v>1288</v>
      </c>
      <c r="BB377" s="273"/>
      <c r="BC377" s="273"/>
      <c r="BD377" s="279" t="s">
        <v>1168</v>
      </c>
      <c r="BE377" s="279" t="s">
        <v>2569</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2944</v>
      </c>
      <c r="BE378" s="279" t="s">
        <v>2570</v>
      </c>
      <c r="BF378" s="273" t="s">
        <v>2581</v>
      </c>
      <c r="BG378" s="273" t="s">
        <v>2571</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2580</v>
      </c>
      <c r="BI379" s="6">
        <f t="shared" si="366"/>
        <v>172</v>
      </c>
    </row>
    <row r="380" spans="49:61">
      <c r="AW380" s="280"/>
      <c r="AX380" s="280"/>
      <c r="AY380" s="275"/>
      <c r="AZ380" s="212" t="s">
        <v>1276</v>
      </c>
      <c r="BA380" s="273" t="s">
        <v>1494</v>
      </c>
      <c r="BB380" s="273"/>
      <c r="BC380" s="273"/>
      <c r="BD380" s="279" t="s">
        <v>1068</v>
      </c>
      <c r="BE380" s="279" t="s">
        <v>2571</v>
      </c>
      <c r="BF380" s="273" t="s">
        <v>1174</v>
      </c>
      <c r="BG380" s="273" t="s">
        <v>3020</v>
      </c>
      <c r="BH380" s="273" t="s">
        <v>30</v>
      </c>
      <c r="BI380" s="6" t="e">
        <f t="shared" si="366"/>
        <v>#N/A</v>
      </c>
    </row>
    <row r="381" spans="49:61">
      <c r="AW381" s="280"/>
      <c r="AX381" s="280"/>
      <c r="AY381" s="275"/>
      <c r="AZ381" s="212" t="s">
        <v>1277</v>
      </c>
      <c r="BA381" s="273" t="s">
        <v>49</v>
      </c>
      <c r="BB381" s="273"/>
      <c r="BC381" s="273"/>
      <c r="BD381" s="279" t="s">
        <v>2572</v>
      </c>
      <c r="BE381" s="279" t="s">
        <v>1168</v>
      </c>
      <c r="BF381" s="273" t="s">
        <v>2582</v>
      </c>
      <c r="BG381" s="273" t="s">
        <v>1169</v>
      </c>
      <c r="BH381" s="273" t="s">
        <v>1173</v>
      </c>
      <c r="BI381" s="6">
        <f t="shared" si="366"/>
        <v>173</v>
      </c>
    </row>
    <row r="382" spans="49:61">
      <c r="AW382" s="280"/>
      <c r="AX382" s="280"/>
      <c r="AY382" s="275"/>
      <c r="AZ382" s="212" t="s">
        <v>1578</v>
      </c>
      <c r="BA382" s="273" t="s">
        <v>1291</v>
      </c>
      <c r="BB382" s="273"/>
      <c r="BC382" s="273"/>
      <c r="BD382" s="279" t="s">
        <v>2573</v>
      </c>
      <c r="BE382" s="279" t="s">
        <v>2944</v>
      </c>
      <c r="BF382" s="273" t="s">
        <v>2583</v>
      </c>
      <c r="BG382" s="273" t="s">
        <v>1068</v>
      </c>
      <c r="BH382" s="273" t="s">
        <v>1017</v>
      </c>
    </row>
    <row r="383" spans="49:61">
      <c r="AW383" s="280"/>
      <c r="AX383" s="280"/>
      <c r="AY383" s="280"/>
      <c r="AZ383" s="212" t="s">
        <v>1278</v>
      </c>
      <c r="BA383" s="273" t="s">
        <v>1292</v>
      </c>
      <c r="BB383" s="273"/>
      <c r="BC383" s="273"/>
      <c r="BD383" s="279" t="s">
        <v>2574</v>
      </c>
      <c r="BE383" s="279" t="s">
        <v>1169</v>
      </c>
      <c r="BF383" s="273" t="s">
        <v>27</v>
      </c>
      <c r="BG383" s="273" t="s">
        <v>2572</v>
      </c>
      <c r="BH383" s="273" t="s">
        <v>2581</v>
      </c>
    </row>
    <row r="384" spans="49:61">
      <c r="AW384" s="280"/>
      <c r="AX384" s="280"/>
      <c r="AY384" s="280"/>
      <c r="AZ384" s="212" t="s">
        <v>1020</v>
      </c>
      <c r="BA384" s="273" t="s">
        <v>1074</v>
      </c>
      <c r="BB384" s="273"/>
      <c r="BC384" s="273"/>
      <c r="BD384" s="279" t="s">
        <v>1170</v>
      </c>
      <c r="BE384" s="279" t="s">
        <v>1068</v>
      </c>
      <c r="BF384" s="273" t="s">
        <v>2584</v>
      </c>
      <c r="BG384" s="273" t="s">
        <v>2573</v>
      </c>
      <c r="BH384" s="273" t="s">
        <v>164</v>
      </c>
    </row>
    <row r="385" spans="49:60">
      <c r="AW385" s="280"/>
      <c r="AX385" s="280"/>
      <c r="AY385" s="280"/>
      <c r="AZ385" s="212" t="s">
        <v>1279</v>
      </c>
      <c r="BA385" s="273" t="s">
        <v>1553</v>
      </c>
      <c r="BB385" s="273"/>
      <c r="BC385" s="273"/>
      <c r="BD385" s="279" t="s">
        <v>2575</v>
      </c>
      <c r="BE385" s="279" t="s">
        <v>2572</v>
      </c>
      <c r="BF385" s="273" t="s">
        <v>1175</v>
      </c>
      <c r="BG385" s="273" t="s">
        <v>2574</v>
      </c>
      <c r="BH385" s="273" t="s">
        <v>1174</v>
      </c>
    </row>
    <row r="386" spans="49:60">
      <c r="AW386" s="280"/>
      <c r="AX386" s="280"/>
      <c r="AY386" s="280"/>
      <c r="AZ386" s="212" t="s">
        <v>1280</v>
      </c>
      <c r="BA386" s="273" t="s">
        <v>1293</v>
      </c>
      <c r="BB386" s="273"/>
      <c r="BC386" s="273"/>
      <c r="BD386" s="279" t="s">
        <v>2576</v>
      </c>
      <c r="BE386" s="279" t="s">
        <v>2573</v>
      </c>
      <c r="BF386" s="273" t="s">
        <v>1176</v>
      </c>
      <c r="BG386" s="273" t="s">
        <v>1170</v>
      </c>
      <c r="BH386" s="273" t="s">
        <v>2582</v>
      </c>
    </row>
    <row r="387" spans="49:60">
      <c r="AW387" s="281"/>
      <c r="AX387" s="281"/>
      <c r="AY387" s="281"/>
      <c r="AZ387" s="212" t="s">
        <v>2786</v>
      </c>
      <c r="BA387" s="273" t="s">
        <v>1294</v>
      </c>
      <c r="BB387" s="273"/>
      <c r="BC387" s="273"/>
      <c r="BD387" s="279" t="s">
        <v>2577</v>
      </c>
      <c r="BE387" s="279" t="s">
        <v>2574</v>
      </c>
      <c r="BF387" s="273" t="s">
        <v>1177</v>
      </c>
      <c r="BG387" s="273" t="s">
        <v>2576</v>
      </c>
      <c r="BH387" s="273" t="s">
        <v>2583</v>
      </c>
    </row>
    <row r="388" spans="49:60">
      <c r="AW388" s="281"/>
      <c r="AX388" s="281"/>
      <c r="AY388" s="281"/>
      <c r="AZ388" s="212" t="s">
        <v>1579</v>
      </c>
      <c r="BA388" s="273" t="s">
        <v>1427</v>
      </c>
      <c r="BB388" s="273"/>
      <c r="BC388" s="273"/>
      <c r="BD388" s="279" t="s">
        <v>1171</v>
      </c>
      <c r="BE388" s="279" t="s">
        <v>1170</v>
      </c>
      <c r="BF388" s="273" t="s">
        <v>1521</v>
      </c>
      <c r="BG388" s="273" t="s">
        <v>2577</v>
      </c>
      <c r="BH388" s="273" t="s">
        <v>27</v>
      </c>
    </row>
    <row r="389" spans="49:60">
      <c r="AW389" s="281"/>
      <c r="AX389" s="281"/>
      <c r="AY389" s="281"/>
      <c r="AZ389" s="212" t="s">
        <v>1549</v>
      </c>
      <c r="BA389" s="273" t="s">
        <v>1295</v>
      </c>
      <c r="BB389" s="273"/>
      <c r="BC389" s="273"/>
      <c r="BD389" s="279" t="s">
        <v>2578</v>
      </c>
      <c r="BE389" s="279" t="s">
        <v>2575</v>
      </c>
      <c r="BF389" s="273" t="s">
        <v>1178</v>
      </c>
      <c r="BG389" s="273" t="s">
        <v>1171</v>
      </c>
      <c r="BH389" s="273" t="s">
        <v>2584</v>
      </c>
    </row>
    <row r="390" spans="49:60">
      <c r="AW390" s="281"/>
      <c r="AX390" s="281"/>
      <c r="AY390" s="281"/>
      <c r="AZ390" s="212" t="s">
        <v>2941</v>
      </c>
      <c r="BA390" s="273" t="s">
        <v>1296</v>
      </c>
      <c r="BB390" s="273"/>
      <c r="BC390" s="273"/>
      <c r="BD390" s="279" t="s">
        <v>2579</v>
      </c>
      <c r="BE390" s="279" t="s">
        <v>2576</v>
      </c>
      <c r="BF390" s="273" t="s">
        <v>2585</v>
      </c>
      <c r="BG390" s="273" t="s">
        <v>2578</v>
      </c>
      <c r="BH390" s="273" t="s">
        <v>1175</v>
      </c>
    </row>
    <row r="391" spans="49:60">
      <c r="AW391" s="281"/>
      <c r="AX391" s="281"/>
      <c r="AY391" s="281"/>
      <c r="AZ391" s="212" t="s">
        <v>1281</v>
      </c>
      <c r="BA391" s="273" t="s">
        <v>74</v>
      </c>
      <c r="BB391" s="273"/>
      <c r="BC391" s="273"/>
      <c r="BD391" s="279" t="s">
        <v>1172</v>
      </c>
      <c r="BE391" s="279" t="s">
        <v>2577</v>
      </c>
      <c r="BF391" s="273" t="s">
        <v>2587</v>
      </c>
      <c r="BG391" s="273" t="s">
        <v>2579</v>
      </c>
      <c r="BH391" s="273" t="s">
        <v>1176</v>
      </c>
    </row>
    <row r="392" spans="49:60">
      <c r="AW392" s="281"/>
      <c r="AX392" s="281"/>
      <c r="AY392" s="281"/>
      <c r="AZ392" s="212" t="s">
        <v>1550</v>
      </c>
      <c r="BA392" s="273" t="s">
        <v>77</v>
      </c>
      <c r="BB392" s="273"/>
      <c r="BC392" s="273"/>
      <c r="BD392" s="279" t="s">
        <v>160</v>
      </c>
      <c r="BE392" s="279" t="s">
        <v>1171</v>
      </c>
      <c r="BF392" s="273" t="s">
        <v>1179</v>
      </c>
      <c r="BG392" s="273" t="s">
        <v>3135</v>
      </c>
      <c r="BH392" s="273" t="s">
        <v>1177</v>
      </c>
    </row>
    <row r="393" spans="49:60">
      <c r="AW393" s="281"/>
      <c r="AX393" s="281"/>
      <c r="AY393" s="281"/>
      <c r="AZ393" s="212" t="s">
        <v>1551</v>
      </c>
      <c r="BA393" s="273" t="s">
        <v>1023</v>
      </c>
      <c r="BB393" s="273"/>
      <c r="BC393" s="273"/>
      <c r="BD393" s="279" t="s">
        <v>2580</v>
      </c>
      <c r="BE393" s="279" t="s">
        <v>2578</v>
      </c>
      <c r="BF393" s="273" t="s">
        <v>1180</v>
      </c>
      <c r="BG393" s="273" t="s">
        <v>1172</v>
      </c>
      <c r="BH393" s="273" t="s">
        <v>1521</v>
      </c>
    </row>
    <row r="394" spans="49:60">
      <c r="AW394" s="281"/>
      <c r="AX394" s="281"/>
      <c r="AY394" s="281"/>
      <c r="AZ394" s="212" t="s">
        <v>1282</v>
      </c>
      <c r="BA394" s="273" t="s">
        <v>1554</v>
      </c>
      <c r="BB394" s="273"/>
      <c r="BC394" s="273"/>
      <c r="BD394" s="279" t="s">
        <v>30</v>
      </c>
      <c r="BE394" s="279" t="s">
        <v>2579</v>
      </c>
      <c r="BF394" s="273" t="s">
        <v>2588</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2580</v>
      </c>
      <c r="BH395" s="273" t="s">
        <v>2585</v>
      </c>
    </row>
    <row r="396" spans="49:60">
      <c r="AW396" s="273"/>
      <c r="AX396" s="273"/>
      <c r="AY396" s="273"/>
      <c r="AZ396" s="212" t="s">
        <v>1022</v>
      </c>
      <c r="BA396" s="273" t="s">
        <v>1556</v>
      </c>
      <c r="BB396" s="273"/>
      <c r="BC396" s="273"/>
      <c r="BD396" s="279" t="s">
        <v>1017</v>
      </c>
      <c r="BE396" s="279" t="s">
        <v>160</v>
      </c>
      <c r="BF396" s="273" t="s">
        <v>2589</v>
      </c>
      <c r="BG396" s="273" t="s">
        <v>30</v>
      </c>
      <c r="BH396" s="273" t="s">
        <v>2586</v>
      </c>
    </row>
    <row r="397" spans="49:60">
      <c r="AW397" s="273"/>
      <c r="AX397" s="273"/>
      <c r="AY397" s="273"/>
      <c r="AZ397" s="212" t="s">
        <v>1284</v>
      </c>
      <c r="BA397" s="212" t="s">
        <v>2815</v>
      </c>
      <c r="BB397" s="273"/>
      <c r="BC397" s="273"/>
      <c r="BD397" s="279" t="s">
        <v>2581</v>
      </c>
      <c r="BE397" s="279" t="s">
        <v>2580</v>
      </c>
      <c r="BF397" s="273" t="s">
        <v>2590</v>
      </c>
      <c r="BG397" s="273" t="s">
        <v>1173</v>
      </c>
      <c r="BH397" s="273" t="s">
        <v>3136</v>
      </c>
    </row>
    <row r="398" spans="49:60">
      <c r="AW398" s="273"/>
      <c r="AX398" s="273"/>
      <c r="AY398" s="273"/>
      <c r="AZ398" s="212" t="s">
        <v>1492</v>
      </c>
      <c r="BA398" s="273" t="s">
        <v>2161</v>
      </c>
      <c r="BB398" s="273"/>
      <c r="BC398" s="273"/>
      <c r="BD398" s="279" t="s">
        <v>164</v>
      </c>
      <c r="BE398" s="279" t="s">
        <v>30</v>
      </c>
      <c r="BF398" s="273" t="s">
        <v>2591</v>
      </c>
      <c r="BG398" s="273" t="s">
        <v>1017</v>
      </c>
      <c r="BH398" s="273" t="s">
        <v>2587</v>
      </c>
    </row>
    <row r="399" spans="49:60">
      <c r="AW399" s="273"/>
      <c r="AX399" s="273"/>
      <c r="AY399" s="273"/>
      <c r="AZ399" s="212" t="s">
        <v>1285</v>
      </c>
      <c r="BA399" s="273" t="s">
        <v>1298</v>
      </c>
      <c r="BB399" s="273"/>
      <c r="BC399" s="273"/>
      <c r="BD399" s="279" t="s">
        <v>1174</v>
      </c>
      <c r="BE399" s="279" t="s">
        <v>1173</v>
      </c>
      <c r="BF399" s="273" t="s">
        <v>1181</v>
      </c>
      <c r="BG399" s="273" t="s">
        <v>2581</v>
      </c>
      <c r="BH399" s="273" t="s">
        <v>1179</v>
      </c>
    </row>
    <row r="400" spans="49:60">
      <c r="AW400" s="273"/>
      <c r="AX400" s="273"/>
      <c r="AY400" s="273"/>
      <c r="AZ400" s="212" t="s">
        <v>1286</v>
      </c>
      <c r="BA400" s="273" t="s">
        <v>1299</v>
      </c>
      <c r="BB400" s="273"/>
      <c r="BC400" s="273"/>
      <c r="BD400" s="279" t="s">
        <v>2582</v>
      </c>
      <c r="BE400" s="279" t="s">
        <v>1017</v>
      </c>
      <c r="BF400" s="273" t="s">
        <v>1182</v>
      </c>
      <c r="BG400" s="273" t="s">
        <v>164</v>
      </c>
      <c r="BH400" s="273" t="s">
        <v>1180</v>
      </c>
    </row>
    <row r="401" spans="49:60">
      <c r="AW401" s="273"/>
      <c r="AX401" s="273"/>
      <c r="AY401" s="273"/>
      <c r="AZ401" s="212" t="s">
        <v>1493</v>
      </c>
      <c r="BA401" s="273" t="s">
        <v>1557</v>
      </c>
      <c r="BB401" s="273"/>
      <c r="BC401" s="273"/>
      <c r="BD401" s="279" t="s">
        <v>2583</v>
      </c>
      <c r="BE401" s="279" t="s">
        <v>2581</v>
      </c>
      <c r="BF401" s="273" t="s">
        <v>1183</v>
      </c>
      <c r="BG401" s="273" t="s">
        <v>1174</v>
      </c>
      <c r="BH401" s="273" t="s">
        <v>2588</v>
      </c>
    </row>
    <row r="402" spans="49:60">
      <c r="AW402" s="273"/>
      <c r="AX402" s="273"/>
      <c r="AY402" s="273"/>
      <c r="AZ402" s="212" t="s">
        <v>1287</v>
      </c>
      <c r="BA402" s="273" t="s">
        <v>2175</v>
      </c>
      <c r="BB402" s="273"/>
      <c r="BC402" s="273"/>
      <c r="BD402" s="279" t="s">
        <v>27</v>
      </c>
      <c r="BE402" s="279" t="s">
        <v>164</v>
      </c>
      <c r="BF402" s="273" t="s">
        <v>1184</v>
      </c>
      <c r="BG402" s="273" t="s">
        <v>2582</v>
      </c>
      <c r="BH402" s="273" t="s">
        <v>70</v>
      </c>
    </row>
    <row r="403" spans="49:60">
      <c r="AW403" s="273"/>
      <c r="AX403" s="273"/>
      <c r="AY403" s="273"/>
      <c r="AZ403" s="212" t="s">
        <v>64</v>
      </c>
      <c r="BA403" s="273" t="s">
        <v>1300</v>
      </c>
      <c r="BB403" s="273"/>
      <c r="BC403" s="273"/>
      <c r="BD403" s="279" t="s">
        <v>2584</v>
      </c>
      <c r="BE403" s="279" t="s">
        <v>1174</v>
      </c>
      <c r="BF403" s="273" t="s">
        <v>2592</v>
      </c>
      <c r="BG403" s="273" t="s">
        <v>2583</v>
      </c>
      <c r="BH403" s="273" t="s">
        <v>2589</v>
      </c>
    </row>
    <row r="404" spans="49:60">
      <c r="AW404" s="273"/>
      <c r="AX404" s="273"/>
      <c r="AY404" s="273"/>
      <c r="AZ404" s="212" t="s">
        <v>1288</v>
      </c>
      <c r="BA404" s="273" t="s">
        <v>1301</v>
      </c>
      <c r="BB404" s="273"/>
      <c r="BC404" s="273"/>
      <c r="BD404" s="279" t="s">
        <v>1175</v>
      </c>
      <c r="BE404" s="279" t="s">
        <v>2582</v>
      </c>
      <c r="BF404" s="273" t="s">
        <v>1185</v>
      </c>
      <c r="BG404" s="273" t="s">
        <v>27</v>
      </c>
      <c r="BH404" s="273" t="s">
        <v>2590</v>
      </c>
    </row>
    <row r="405" spans="49:60">
      <c r="AW405" s="273"/>
      <c r="AX405" s="273"/>
      <c r="AY405" s="273"/>
      <c r="AZ405" s="212" t="s">
        <v>1289</v>
      </c>
      <c r="BA405" s="273" t="s">
        <v>1559</v>
      </c>
      <c r="BB405" s="273"/>
      <c r="BC405" s="273"/>
      <c r="BD405" s="279" t="s">
        <v>1176</v>
      </c>
      <c r="BE405" s="279" t="s">
        <v>2583</v>
      </c>
      <c r="BF405" s="273" t="s">
        <v>1458</v>
      </c>
      <c r="BG405" s="273" t="s">
        <v>2584</v>
      </c>
      <c r="BH405" s="273" t="s">
        <v>2591</v>
      </c>
    </row>
    <row r="406" spans="49:60">
      <c r="AW406" s="273"/>
      <c r="AX406" s="273"/>
      <c r="AY406" s="273"/>
      <c r="AZ406" s="212" t="s">
        <v>1290</v>
      </c>
      <c r="BA406" s="273" t="s">
        <v>1560</v>
      </c>
      <c r="BB406" s="273"/>
      <c r="BC406" s="273"/>
      <c r="BD406" s="279" t="s">
        <v>1177</v>
      </c>
      <c r="BE406" s="279" t="s">
        <v>27</v>
      </c>
      <c r="BF406" s="273" t="s">
        <v>2594</v>
      </c>
      <c r="BG406" s="273" t="s">
        <v>1175</v>
      </c>
      <c r="BH406" s="273" t="s">
        <v>1181</v>
      </c>
    </row>
    <row r="407" spans="49:60">
      <c r="AW407" s="273"/>
      <c r="AX407" s="273"/>
      <c r="AY407" s="273"/>
      <c r="AZ407" s="212" t="s">
        <v>1494</v>
      </c>
      <c r="BA407" s="273" t="s">
        <v>1302</v>
      </c>
      <c r="BB407" s="273"/>
      <c r="BC407" s="273"/>
      <c r="BD407" s="279" t="s">
        <v>1521</v>
      </c>
      <c r="BE407" s="279" t="s">
        <v>2584</v>
      </c>
      <c r="BF407" s="273" t="s">
        <v>2595</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2585</v>
      </c>
      <c r="BE409" s="279" t="s">
        <v>1176</v>
      </c>
      <c r="BF409" s="273" t="s">
        <v>2597</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2592</v>
      </c>
    </row>
    <row r="411" spans="49:60">
      <c r="AW411" s="273"/>
      <c r="AX411" s="273"/>
      <c r="AY411" s="273"/>
      <c r="AZ411" s="212" t="s">
        <v>1074</v>
      </c>
      <c r="BA411" s="273" t="s">
        <v>1305</v>
      </c>
      <c r="BB411" s="273"/>
      <c r="BC411" s="273"/>
      <c r="BD411" s="279" t="s">
        <v>2586</v>
      </c>
      <c r="BE411" s="279" t="s">
        <v>1521</v>
      </c>
      <c r="BF411" s="273" t="s">
        <v>2598</v>
      </c>
      <c r="BG411" s="273" t="s">
        <v>2585</v>
      </c>
      <c r="BH411" s="273" t="s">
        <v>1185</v>
      </c>
    </row>
    <row r="412" spans="49:60">
      <c r="AW412" s="273"/>
      <c r="AX412" s="273"/>
      <c r="AY412" s="273"/>
      <c r="AZ412" s="212" t="s">
        <v>1553</v>
      </c>
      <c r="BA412" s="273" t="s">
        <v>1072</v>
      </c>
      <c r="BB412" s="273"/>
      <c r="BC412" s="273"/>
      <c r="BD412" s="279" t="s">
        <v>2587</v>
      </c>
      <c r="BE412" s="279" t="s">
        <v>1178</v>
      </c>
      <c r="BF412" s="273" t="s">
        <v>3021</v>
      </c>
      <c r="BG412" s="273" t="s">
        <v>2586</v>
      </c>
      <c r="BH412" s="273" t="s">
        <v>1458</v>
      </c>
    </row>
    <row r="413" spans="49:60">
      <c r="AW413" s="273"/>
      <c r="AX413" s="273"/>
      <c r="AY413" s="273"/>
      <c r="AZ413" s="212" t="s">
        <v>1293</v>
      </c>
      <c r="BA413" s="273" t="s">
        <v>1306</v>
      </c>
      <c r="BB413" s="273"/>
      <c r="BC413" s="273"/>
      <c r="BD413" s="279" t="s">
        <v>1179</v>
      </c>
      <c r="BE413" s="279" t="s">
        <v>2585</v>
      </c>
      <c r="BF413" s="273" t="s">
        <v>3022</v>
      </c>
      <c r="BG413" s="273" t="s">
        <v>3136</v>
      </c>
      <c r="BH413" s="273" t="s">
        <v>2594</v>
      </c>
    </row>
    <row r="414" spans="49:60">
      <c r="AW414" s="273"/>
      <c r="AX414" s="273"/>
      <c r="AY414" s="273"/>
      <c r="AZ414" s="212" t="s">
        <v>1294</v>
      </c>
      <c r="BA414" s="273" t="s">
        <v>1307</v>
      </c>
      <c r="BB414" s="273"/>
      <c r="BC414" s="273"/>
      <c r="BD414" s="279" t="s">
        <v>1180</v>
      </c>
      <c r="BE414" s="279" t="s">
        <v>167</v>
      </c>
      <c r="BF414" s="273" t="s">
        <v>2600</v>
      </c>
      <c r="BG414" s="273" t="s">
        <v>2587</v>
      </c>
      <c r="BH414" s="273" t="s">
        <v>2595</v>
      </c>
    </row>
    <row r="415" spans="49:60">
      <c r="AW415" s="273"/>
      <c r="AX415" s="273"/>
      <c r="AY415" s="273"/>
      <c r="AZ415" s="212" t="s">
        <v>1427</v>
      </c>
      <c r="BA415" s="273" t="s">
        <v>1308</v>
      </c>
      <c r="BB415" s="273"/>
      <c r="BC415" s="273"/>
      <c r="BD415" s="279" t="s">
        <v>2588</v>
      </c>
      <c r="BE415" s="279" t="s">
        <v>2586</v>
      </c>
      <c r="BF415" s="273" t="s">
        <v>172</v>
      </c>
      <c r="BG415" s="273" t="s">
        <v>1179</v>
      </c>
      <c r="BH415" s="273" t="s">
        <v>2596</v>
      </c>
    </row>
    <row r="416" spans="49:60">
      <c r="AW416" s="273"/>
      <c r="AX416" s="273"/>
      <c r="AY416" s="273"/>
      <c r="AZ416" s="212" t="s">
        <v>1295</v>
      </c>
      <c r="BA416" s="273" t="s">
        <v>1309</v>
      </c>
      <c r="BB416" s="273"/>
      <c r="BC416" s="273"/>
      <c r="BD416" s="279" t="s">
        <v>70</v>
      </c>
      <c r="BE416" s="279" t="s">
        <v>2587</v>
      </c>
      <c r="BF416" s="273" t="s">
        <v>1187</v>
      </c>
      <c r="BG416" s="273" t="s">
        <v>1180</v>
      </c>
      <c r="BH416" s="273" t="s">
        <v>1186</v>
      </c>
    </row>
    <row r="417" spans="49:60">
      <c r="AW417" s="273"/>
      <c r="AX417" s="273"/>
      <c r="AY417" s="273"/>
      <c r="AZ417" s="212" t="s">
        <v>1296</v>
      </c>
      <c r="BA417" s="273" t="s">
        <v>1310</v>
      </c>
      <c r="BB417" s="273"/>
      <c r="BC417" s="273"/>
      <c r="BD417" s="279" t="s">
        <v>2589</v>
      </c>
      <c r="BE417" s="279" t="s">
        <v>1179</v>
      </c>
      <c r="BF417" s="273" t="s">
        <v>1188</v>
      </c>
      <c r="BG417" s="273" t="s">
        <v>2588</v>
      </c>
      <c r="BH417" s="273" t="s">
        <v>2597</v>
      </c>
    </row>
    <row r="418" spans="49:60">
      <c r="AW418" s="273"/>
      <c r="AX418" s="273"/>
      <c r="AY418" s="273"/>
      <c r="AZ418" s="212" t="s">
        <v>74</v>
      </c>
      <c r="BA418" s="273" t="s">
        <v>1311</v>
      </c>
      <c r="BB418" s="273"/>
      <c r="BC418" s="273"/>
      <c r="BD418" s="279" t="s">
        <v>2590</v>
      </c>
      <c r="BE418" s="279" t="s">
        <v>1180</v>
      </c>
      <c r="BF418" s="273" t="s">
        <v>2601</v>
      </c>
      <c r="BG418" s="273" t="s">
        <v>70</v>
      </c>
      <c r="BH418" s="273" t="s">
        <v>3137</v>
      </c>
    </row>
    <row r="419" spans="49:60">
      <c r="AW419" s="273"/>
      <c r="AX419" s="273"/>
      <c r="AY419" s="273"/>
      <c r="AZ419" s="212" t="s">
        <v>77</v>
      </c>
      <c r="BA419" s="273" t="s">
        <v>253</v>
      </c>
      <c r="BB419" s="273"/>
      <c r="BC419" s="273"/>
      <c r="BD419" s="279" t="s">
        <v>2591</v>
      </c>
      <c r="BE419" s="279" t="s">
        <v>2588</v>
      </c>
      <c r="BF419" s="273" t="s">
        <v>2602</v>
      </c>
      <c r="BG419" s="273" t="s">
        <v>2589</v>
      </c>
      <c r="BH419" s="273" t="s">
        <v>1425</v>
      </c>
    </row>
    <row r="420" spans="49:60">
      <c r="AW420" s="273"/>
      <c r="AX420" s="273"/>
      <c r="AY420" s="273"/>
      <c r="AZ420" s="212" t="s">
        <v>1023</v>
      </c>
      <c r="BA420" s="273" t="s">
        <v>1312</v>
      </c>
      <c r="BB420" s="273"/>
      <c r="BC420" s="273"/>
      <c r="BD420" s="279" t="s">
        <v>1181</v>
      </c>
      <c r="BE420" s="279" t="s">
        <v>70</v>
      </c>
      <c r="BF420" s="273" t="s">
        <v>1189</v>
      </c>
      <c r="BG420" s="273" t="s">
        <v>2590</v>
      </c>
      <c r="BH420" s="273" t="s">
        <v>2598</v>
      </c>
    </row>
    <row r="421" spans="49:60">
      <c r="AW421" s="273"/>
      <c r="AX421" s="273"/>
      <c r="AY421" s="273"/>
      <c r="AZ421" s="212" t="s">
        <v>1554</v>
      </c>
      <c r="BA421" s="273" t="s">
        <v>1313</v>
      </c>
      <c r="BB421" s="273"/>
      <c r="BC421" s="273"/>
      <c r="BD421" s="279" t="s">
        <v>1182</v>
      </c>
      <c r="BE421" s="279" t="s">
        <v>2589</v>
      </c>
      <c r="BF421" s="273" t="s">
        <v>1190</v>
      </c>
      <c r="BG421" s="273" t="s">
        <v>2591</v>
      </c>
      <c r="BH421" s="273" t="s">
        <v>3021</v>
      </c>
    </row>
    <row r="422" spans="49:60">
      <c r="AW422" s="273"/>
      <c r="AX422" s="273"/>
      <c r="AY422" s="273"/>
      <c r="AZ422" s="212" t="s">
        <v>1555</v>
      </c>
      <c r="BA422" s="273" t="s">
        <v>1314</v>
      </c>
      <c r="BB422" s="273"/>
      <c r="BC422" s="273"/>
      <c r="BD422" s="279" t="s">
        <v>1183</v>
      </c>
      <c r="BE422" s="279" t="s">
        <v>2590</v>
      </c>
      <c r="BF422" s="273" t="s">
        <v>1075</v>
      </c>
      <c r="BG422" s="273" t="s">
        <v>1181</v>
      </c>
      <c r="BH422" s="273" t="s">
        <v>3022</v>
      </c>
    </row>
    <row r="423" spans="49:60">
      <c r="AW423" s="273"/>
      <c r="AX423" s="273"/>
      <c r="AY423" s="273"/>
      <c r="AZ423" s="212" t="s">
        <v>1556</v>
      </c>
      <c r="BA423" s="273" t="s">
        <v>1562</v>
      </c>
      <c r="BB423" s="273"/>
      <c r="BC423" s="273"/>
      <c r="BD423" s="279" t="s">
        <v>1184</v>
      </c>
      <c r="BE423" s="279" t="s">
        <v>2591</v>
      </c>
      <c r="BF423" s="273" t="s">
        <v>1191</v>
      </c>
      <c r="BG423" s="273" t="s">
        <v>1182</v>
      </c>
      <c r="BH423" s="273" t="s">
        <v>2600</v>
      </c>
    </row>
    <row r="424" spans="49:60">
      <c r="AW424" s="273"/>
      <c r="AX424" s="273"/>
      <c r="AY424" s="273"/>
      <c r="AZ424" s="212" t="s">
        <v>2815</v>
      </c>
      <c r="BA424" s="273" t="s">
        <v>1563</v>
      </c>
      <c r="BB424" s="273"/>
      <c r="BC424" s="273"/>
      <c r="BD424" s="279" t="s">
        <v>2592</v>
      </c>
      <c r="BE424" s="279" t="s">
        <v>1181</v>
      </c>
      <c r="BF424" s="273" t="s">
        <v>1192</v>
      </c>
      <c r="BG424" s="273" t="s">
        <v>1183</v>
      </c>
      <c r="BH424" s="273" t="s">
        <v>172</v>
      </c>
    </row>
    <row r="425" spans="49:60">
      <c r="AW425" s="273"/>
      <c r="AX425" s="273"/>
      <c r="AY425" s="273"/>
      <c r="AZ425" s="212" t="s">
        <v>1297</v>
      </c>
      <c r="BA425" s="273" t="s">
        <v>1315</v>
      </c>
      <c r="BB425" s="273"/>
      <c r="BC425" s="273"/>
      <c r="BD425" s="279" t="s">
        <v>2593</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2603</v>
      </c>
      <c r="BG426" s="273" t="s">
        <v>2592</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2601</v>
      </c>
    </row>
    <row r="428" spans="49:60">
      <c r="AW428" s="273"/>
      <c r="AX428" s="273"/>
      <c r="AY428" s="273"/>
      <c r="AZ428" s="212" t="s">
        <v>39</v>
      </c>
      <c r="BA428" s="273" t="s">
        <v>1564</v>
      </c>
      <c r="BB428" s="273"/>
      <c r="BC428" s="273"/>
      <c r="BD428" s="279" t="s">
        <v>2594</v>
      </c>
      <c r="BE428" s="279" t="s">
        <v>2592</v>
      </c>
      <c r="BF428" s="273" t="s">
        <v>1193</v>
      </c>
      <c r="BG428" s="273" t="s">
        <v>1458</v>
      </c>
      <c r="BH428" s="273" t="s">
        <v>2602</v>
      </c>
    </row>
    <row r="429" spans="49:60">
      <c r="AW429" s="273"/>
      <c r="AX429" s="273"/>
      <c r="AY429" s="273"/>
      <c r="AZ429" s="212" t="s">
        <v>1557</v>
      </c>
      <c r="BA429" s="212" t="s">
        <v>1318</v>
      </c>
      <c r="BB429" s="273"/>
      <c r="BC429" s="273"/>
      <c r="BD429" s="279" t="s">
        <v>2595</v>
      </c>
      <c r="BE429" s="279" t="s">
        <v>2593</v>
      </c>
      <c r="BF429" s="273" t="s">
        <v>2604</v>
      </c>
      <c r="BG429" s="273" t="s">
        <v>2594</v>
      </c>
      <c r="BH429" s="273" t="s">
        <v>1189</v>
      </c>
    </row>
    <row r="430" spans="49:60">
      <c r="AW430" s="273"/>
      <c r="AX430" s="273"/>
      <c r="AY430" s="273"/>
      <c r="AZ430" s="212" t="s">
        <v>1558</v>
      </c>
      <c r="BA430" s="273" t="s">
        <v>2176</v>
      </c>
      <c r="BB430" s="273"/>
      <c r="BC430" s="273"/>
      <c r="BD430" s="279" t="s">
        <v>2596</v>
      </c>
      <c r="BE430" s="279" t="s">
        <v>1185</v>
      </c>
      <c r="BF430" s="273" t="s">
        <v>2605</v>
      </c>
      <c r="BG430" s="273" t="s">
        <v>2595</v>
      </c>
      <c r="BH430" s="273" t="s">
        <v>3175</v>
      </c>
    </row>
    <row r="431" spans="49:60">
      <c r="AW431" s="273"/>
      <c r="AX431" s="273"/>
      <c r="AY431" s="273"/>
      <c r="AZ431" s="212" t="s">
        <v>1300</v>
      </c>
      <c r="BA431" s="212" t="s">
        <v>2854</v>
      </c>
      <c r="BB431" s="273"/>
      <c r="BC431" s="273"/>
      <c r="BD431" s="279" t="s">
        <v>1186</v>
      </c>
      <c r="BE431" s="279" t="s">
        <v>1458</v>
      </c>
      <c r="BF431" s="273" t="s">
        <v>2606</v>
      </c>
      <c r="BG431" s="273" t="s">
        <v>2596</v>
      </c>
      <c r="BH431" s="273" t="s">
        <v>1190</v>
      </c>
    </row>
    <row r="432" spans="49:60">
      <c r="AW432" s="273"/>
      <c r="AX432" s="273"/>
      <c r="AY432" s="273"/>
      <c r="AZ432" s="212" t="s">
        <v>1301</v>
      </c>
      <c r="BA432" s="273" t="s">
        <v>1319</v>
      </c>
      <c r="BB432" s="273"/>
      <c r="BC432" s="273"/>
      <c r="BD432" s="279" t="s">
        <v>2597</v>
      </c>
      <c r="BE432" s="279" t="s">
        <v>2594</v>
      </c>
      <c r="BF432" s="273" t="s">
        <v>1194</v>
      </c>
      <c r="BG432" s="273" t="s">
        <v>1186</v>
      </c>
      <c r="BH432" s="273" t="s">
        <v>1075</v>
      </c>
    </row>
    <row r="433" spans="49:60">
      <c r="AW433" s="273"/>
      <c r="AX433" s="273"/>
      <c r="AY433" s="273"/>
      <c r="AZ433" s="212" t="s">
        <v>1559</v>
      </c>
      <c r="BA433" s="273" t="s">
        <v>1320</v>
      </c>
      <c r="BB433" s="273"/>
      <c r="BC433" s="273"/>
      <c r="BD433" s="279" t="s">
        <v>1425</v>
      </c>
      <c r="BE433" s="279" t="s">
        <v>2595</v>
      </c>
      <c r="BF433" s="273" t="s">
        <v>1195</v>
      </c>
      <c r="BG433" s="273" t="s">
        <v>2597</v>
      </c>
      <c r="BH433" s="273" t="s">
        <v>1191</v>
      </c>
    </row>
    <row r="434" spans="49:60">
      <c r="AW434" s="273"/>
      <c r="AX434" s="273"/>
      <c r="AY434" s="273"/>
      <c r="AZ434" s="212" t="s">
        <v>1560</v>
      </c>
      <c r="BA434" s="273" t="s">
        <v>1321</v>
      </c>
      <c r="BB434" s="273"/>
      <c r="BC434" s="273"/>
      <c r="BD434" s="279" t="s">
        <v>2598</v>
      </c>
      <c r="BE434" s="279" t="s">
        <v>2596</v>
      </c>
      <c r="BF434" s="273" t="s">
        <v>2608</v>
      </c>
      <c r="BG434" s="273" t="s">
        <v>3137</v>
      </c>
      <c r="BH434" s="273" t="s">
        <v>1192</v>
      </c>
    </row>
    <row r="435" spans="49:60">
      <c r="AW435" s="273"/>
      <c r="AX435" s="273"/>
      <c r="AY435" s="273"/>
      <c r="AZ435" s="212" t="s">
        <v>1302</v>
      </c>
      <c r="BA435" s="273" t="s">
        <v>1322</v>
      </c>
      <c r="BB435" s="273"/>
      <c r="BC435" s="273"/>
      <c r="BD435" s="279" t="s">
        <v>2599</v>
      </c>
      <c r="BE435" s="279" t="s">
        <v>1186</v>
      </c>
      <c r="BF435" s="273" t="s">
        <v>3023</v>
      </c>
      <c r="BG435" s="273" t="s">
        <v>3138</v>
      </c>
      <c r="BH435" s="273" t="s">
        <v>1459</v>
      </c>
    </row>
    <row r="436" spans="49:60">
      <c r="AW436" s="273"/>
      <c r="AX436" s="273"/>
      <c r="AY436" s="273"/>
      <c r="AZ436" s="212" t="s">
        <v>1303</v>
      </c>
      <c r="BA436" s="273" t="s">
        <v>1495</v>
      </c>
      <c r="BB436" s="273"/>
      <c r="BC436" s="273"/>
      <c r="BD436" s="279" t="s">
        <v>2600</v>
      </c>
      <c r="BE436" s="279" t="s">
        <v>2597</v>
      </c>
      <c r="BF436" s="273" t="s">
        <v>2610</v>
      </c>
      <c r="BG436" s="273" t="s">
        <v>1425</v>
      </c>
      <c r="BH436" s="273" t="s">
        <v>3176</v>
      </c>
    </row>
    <row r="437" spans="49:60">
      <c r="AW437" s="273"/>
      <c r="AX437" s="273"/>
      <c r="AY437" s="273"/>
      <c r="AZ437" s="212" t="s">
        <v>1561</v>
      </c>
      <c r="BA437" s="273" t="s">
        <v>1565</v>
      </c>
      <c r="BB437" s="273"/>
      <c r="BC437" s="273"/>
      <c r="BD437" s="279" t="s">
        <v>172</v>
      </c>
      <c r="BE437" s="279" t="s">
        <v>1425</v>
      </c>
      <c r="BF437" s="273" t="s">
        <v>1196</v>
      </c>
      <c r="BG437" s="273" t="s">
        <v>2598</v>
      </c>
      <c r="BH437" s="273" t="s">
        <v>2603</v>
      </c>
    </row>
    <row r="438" spans="49:60">
      <c r="AW438" s="273"/>
      <c r="AX438" s="273"/>
      <c r="AY438" s="273"/>
      <c r="AZ438" s="212" t="s">
        <v>1304</v>
      </c>
      <c r="BA438" s="273" t="s">
        <v>1565</v>
      </c>
      <c r="BB438" s="273"/>
      <c r="BC438" s="273"/>
      <c r="BD438" s="279" t="s">
        <v>1187</v>
      </c>
      <c r="BE438" s="279" t="s">
        <v>2598</v>
      </c>
      <c r="BF438" s="273" t="s">
        <v>2611</v>
      </c>
      <c r="BG438" s="273" t="s">
        <v>3021</v>
      </c>
      <c r="BH438" s="273" t="s">
        <v>1522</v>
      </c>
    </row>
    <row r="439" spans="49:60">
      <c r="AW439" s="273"/>
      <c r="AX439" s="273"/>
      <c r="AY439" s="273"/>
      <c r="AZ439" s="212" t="s">
        <v>1305</v>
      </c>
      <c r="BA439" s="273" t="s">
        <v>19</v>
      </c>
      <c r="BB439" s="273"/>
      <c r="BC439" s="273"/>
      <c r="BD439" s="279" t="s">
        <v>1188</v>
      </c>
      <c r="BE439" s="279" t="s">
        <v>2599</v>
      </c>
      <c r="BF439" s="273" t="s">
        <v>1197</v>
      </c>
      <c r="BG439" s="273" t="s">
        <v>3022</v>
      </c>
      <c r="BH439" s="273" t="s">
        <v>1193</v>
      </c>
    </row>
    <row r="440" spans="49:60">
      <c r="AW440" s="273"/>
      <c r="AX440" s="273"/>
      <c r="AY440" s="273"/>
      <c r="AZ440" s="212" t="s">
        <v>1072</v>
      </c>
      <c r="BA440" s="273" t="s">
        <v>1323</v>
      </c>
      <c r="BB440" s="273"/>
      <c r="BC440" s="273"/>
      <c r="BD440" s="279" t="s">
        <v>2601</v>
      </c>
      <c r="BE440" s="279" t="s">
        <v>2600</v>
      </c>
      <c r="BF440" s="273" t="s">
        <v>2612</v>
      </c>
      <c r="BG440" s="273" t="s">
        <v>2600</v>
      </c>
      <c r="BH440" s="273" t="s">
        <v>2604</v>
      </c>
    </row>
    <row r="441" spans="49:60">
      <c r="AW441" s="273"/>
      <c r="AX441" s="273"/>
      <c r="AY441" s="273"/>
      <c r="AZ441" s="212" t="s">
        <v>1306</v>
      </c>
      <c r="BA441" s="273" t="s">
        <v>1324</v>
      </c>
      <c r="BB441" s="273"/>
      <c r="BC441" s="273"/>
      <c r="BD441" s="279" t="s">
        <v>2602</v>
      </c>
      <c r="BE441" s="279" t="s">
        <v>172</v>
      </c>
      <c r="BF441" s="273" t="s">
        <v>1198</v>
      </c>
      <c r="BG441" s="273" t="s">
        <v>172</v>
      </c>
      <c r="BH441" s="273" t="s">
        <v>2605</v>
      </c>
    </row>
    <row r="442" spans="49:60">
      <c r="AW442" s="273"/>
      <c r="AX442" s="273"/>
      <c r="AY442" s="273"/>
      <c r="AZ442" s="212" t="s">
        <v>1307</v>
      </c>
      <c r="BA442" s="273" t="s">
        <v>261</v>
      </c>
      <c r="BB442" s="273"/>
      <c r="BC442" s="273"/>
      <c r="BD442" s="279" t="s">
        <v>1189</v>
      </c>
      <c r="BE442" s="279" t="s">
        <v>1187</v>
      </c>
      <c r="BF442" s="273" t="s">
        <v>2613</v>
      </c>
      <c r="BG442" s="273" t="s">
        <v>1187</v>
      </c>
      <c r="BH442" s="273" t="s">
        <v>2606</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2601</v>
      </c>
      <c r="BF444" s="273" t="s">
        <v>2614</v>
      </c>
      <c r="BG444" s="273" t="s">
        <v>2601</v>
      </c>
      <c r="BH444" s="273" t="s">
        <v>1195</v>
      </c>
    </row>
    <row r="445" spans="49:60">
      <c r="AW445" s="273"/>
      <c r="AX445" s="273"/>
      <c r="AY445" s="273"/>
      <c r="AZ445" s="212" t="s">
        <v>1310</v>
      </c>
      <c r="BA445" s="273" t="s">
        <v>1327</v>
      </c>
      <c r="BB445" s="273"/>
      <c r="BC445" s="273"/>
      <c r="BD445" s="279" t="s">
        <v>1191</v>
      </c>
      <c r="BE445" s="279" t="s">
        <v>2602</v>
      </c>
      <c r="BF445" s="273" t="s">
        <v>1199</v>
      </c>
      <c r="BG445" s="273" t="s">
        <v>2602</v>
      </c>
      <c r="BH445" s="273" t="s">
        <v>2607</v>
      </c>
    </row>
    <row r="446" spans="49:60">
      <c r="AW446" s="273"/>
      <c r="AX446" s="273"/>
      <c r="AY446" s="273"/>
      <c r="AZ446" s="212" t="s">
        <v>1311</v>
      </c>
      <c r="BA446" s="273" t="s">
        <v>1328</v>
      </c>
      <c r="BB446" s="273"/>
      <c r="BC446" s="273"/>
      <c r="BD446" s="279" t="s">
        <v>1192</v>
      </c>
      <c r="BE446" s="279" t="s">
        <v>1189</v>
      </c>
      <c r="BF446" s="273" t="s">
        <v>2615</v>
      </c>
      <c r="BG446" s="273" t="s">
        <v>1189</v>
      </c>
      <c r="BH446" s="273" t="s">
        <v>3023</v>
      </c>
    </row>
    <row r="447" spans="49:60">
      <c r="AW447" s="273"/>
      <c r="AX447" s="273"/>
      <c r="AY447" s="273"/>
      <c r="AZ447" s="212" t="s">
        <v>253</v>
      </c>
      <c r="BA447" s="273" t="s">
        <v>1329</v>
      </c>
      <c r="BB447" s="273"/>
      <c r="BC447" s="273"/>
      <c r="BD447" s="279" t="s">
        <v>1459</v>
      </c>
      <c r="BE447" s="279" t="s">
        <v>1190</v>
      </c>
      <c r="BF447" s="273" t="s">
        <v>3024</v>
      </c>
      <c r="BG447" s="273" t="s">
        <v>1190</v>
      </c>
      <c r="BH447" s="273" t="s">
        <v>2609</v>
      </c>
    </row>
    <row r="448" spans="49:60">
      <c r="AW448" s="273"/>
      <c r="AX448" s="273"/>
      <c r="AY448" s="273"/>
      <c r="AZ448" s="212" t="s">
        <v>1312</v>
      </c>
      <c r="BA448" s="273" t="s">
        <v>2162</v>
      </c>
      <c r="BB448" s="273"/>
      <c r="BC448" s="273"/>
      <c r="BD448" s="279" t="s">
        <v>2603</v>
      </c>
      <c r="BE448" s="279" t="s">
        <v>1075</v>
      </c>
      <c r="BF448" s="273" t="s">
        <v>3025</v>
      </c>
      <c r="BG448" s="273" t="s">
        <v>1075</v>
      </c>
      <c r="BH448" s="273" t="s">
        <v>2610</v>
      </c>
    </row>
    <row r="449" spans="49:60">
      <c r="AW449" s="273"/>
      <c r="AX449" s="273"/>
      <c r="AY449" s="273"/>
      <c r="AZ449" s="212" t="s">
        <v>1313</v>
      </c>
      <c r="BA449" s="273" t="s">
        <v>1332</v>
      </c>
      <c r="BB449" s="273"/>
      <c r="BC449" s="273"/>
      <c r="BD449" s="279" t="s">
        <v>1522</v>
      </c>
      <c r="BE449" s="279" t="s">
        <v>1191</v>
      </c>
      <c r="BF449" s="273" t="s">
        <v>2618</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3140</v>
      </c>
    </row>
    <row r="451" spans="49:60">
      <c r="AW451" s="273"/>
      <c r="AX451" s="273"/>
      <c r="AY451" s="273"/>
      <c r="AZ451" s="212" t="s">
        <v>1562</v>
      </c>
      <c r="BA451" s="273" t="s">
        <v>1567</v>
      </c>
      <c r="BB451" s="273"/>
      <c r="BC451" s="273"/>
      <c r="BD451" s="279" t="s">
        <v>2604</v>
      </c>
      <c r="BE451" s="279" t="s">
        <v>1459</v>
      </c>
      <c r="BF451" s="273" t="s">
        <v>1201</v>
      </c>
      <c r="BG451" s="273" t="s">
        <v>1459</v>
      </c>
      <c r="BH451" s="273" t="s">
        <v>1197</v>
      </c>
    </row>
    <row r="452" spans="49:60">
      <c r="AW452" s="273"/>
      <c r="AX452" s="273"/>
      <c r="AY452" s="273"/>
      <c r="AZ452" s="212" t="s">
        <v>1563</v>
      </c>
      <c r="BA452" s="273" t="s">
        <v>1580</v>
      </c>
      <c r="BB452" s="273"/>
      <c r="BC452" s="273"/>
      <c r="BD452" s="279" t="s">
        <v>2605</v>
      </c>
      <c r="BE452" s="279" t="s">
        <v>2603</v>
      </c>
      <c r="BF452" s="273" t="s">
        <v>2619</v>
      </c>
      <c r="BG452" s="273" t="s">
        <v>2603</v>
      </c>
      <c r="BH452" s="273" t="s">
        <v>2612</v>
      </c>
    </row>
    <row r="453" spans="49:60">
      <c r="AW453" s="273"/>
      <c r="AX453" s="273"/>
      <c r="AY453" s="273"/>
      <c r="AZ453" s="212" t="s">
        <v>1315</v>
      </c>
      <c r="BA453" s="273" t="s">
        <v>1333</v>
      </c>
      <c r="BB453" s="273"/>
      <c r="BC453" s="273"/>
      <c r="BD453" s="279" t="s">
        <v>2606</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2613</v>
      </c>
    </row>
    <row r="455" spans="49:60">
      <c r="AW455" s="273"/>
      <c r="AX455" s="273"/>
      <c r="AY455" s="273"/>
      <c r="AZ455" s="212" t="s">
        <v>1317</v>
      </c>
      <c r="BA455" s="273" t="s">
        <v>2946</v>
      </c>
      <c r="BB455" s="273"/>
      <c r="BC455" s="273"/>
      <c r="BD455" s="279" t="s">
        <v>1195</v>
      </c>
      <c r="BE455" s="279" t="s">
        <v>2604</v>
      </c>
      <c r="BF455" s="273" t="s">
        <v>2620</v>
      </c>
      <c r="BG455" s="273" t="s">
        <v>2604</v>
      </c>
      <c r="BH455" s="273" t="s">
        <v>179</v>
      </c>
    </row>
    <row r="456" spans="49:60">
      <c r="AW456" s="273"/>
      <c r="AX456" s="273"/>
      <c r="AY456" s="273"/>
      <c r="AZ456" s="212" t="s">
        <v>1564</v>
      </c>
      <c r="BA456" s="273" t="s">
        <v>1334</v>
      </c>
      <c r="BB456" s="273"/>
      <c r="BC456" s="273"/>
      <c r="BD456" s="279" t="s">
        <v>2607</v>
      </c>
      <c r="BE456" s="279" t="s">
        <v>2605</v>
      </c>
      <c r="BF456" s="273" t="s">
        <v>1202</v>
      </c>
      <c r="BG456" s="273" t="s">
        <v>3139</v>
      </c>
      <c r="BH456" s="273" t="s">
        <v>2614</v>
      </c>
    </row>
    <row r="457" spans="49:60">
      <c r="AW457" s="273"/>
      <c r="AX457" s="273"/>
      <c r="AY457" s="273"/>
      <c r="AZ457" s="212" t="s">
        <v>1318</v>
      </c>
      <c r="BA457" s="273" t="s">
        <v>1498</v>
      </c>
      <c r="BB457" s="273"/>
      <c r="BC457" s="273"/>
      <c r="BD457" s="279" t="s">
        <v>2608</v>
      </c>
      <c r="BE457" s="279" t="s">
        <v>2606</v>
      </c>
      <c r="BF457" s="273" t="s">
        <v>47</v>
      </c>
      <c r="BG457" s="273" t="s">
        <v>2605</v>
      </c>
      <c r="BH457" s="273" t="s">
        <v>1199</v>
      </c>
    </row>
    <row r="458" spans="49:60">
      <c r="AW458" s="273"/>
      <c r="AX458" s="273"/>
      <c r="AY458" s="273"/>
      <c r="AZ458" s="212" t="s">
        <v>2176</v>
      </c>
      <c r="BA458" s="273" t="s">
        <v>1581</v>
      </c>
      <c r="BB458" s="273"/>
      <c r="BC458" s="273"/>
      <c r="BD458" s="279" t="s">
        <v>2160</v>
      </c>
      <c r="BE458" s="279" t="s">
        <v>1194</v>
      </c>
      <c r="BF458" s="273" t="s">
        <v>2168</v>
      </c>
      <c r="BG458" s="273" t="s">
        <v>2606</v>
      </c>
      <c r="BH458" s="273" t="s">
        <v>3024</v>
      </c>
    </row>
    <row r="459" spans="49:60">
      <c r="AW459" s="273"/>
      <c r="AX459" s="273"/>
      <c r="AY459" s="273"/>
      <c r="AZ459" s="212" t="s">
        <v>2854</v>
      </c>
      <c r="BA459" s="273" t="s">
        <v>87</v>
      </c>
      <c r="BB459" s="273"/>
      <c r="BC459" s="273"/>
      <c r="BD459" s="279" t="s">
        <v>2609</v>
      </c>
      <c r="BE459" s="279" t="s">
        <v>1195</v>
      </c>
      <c r="BF459" s="273" t="s">
        <v>1203</v>
      </c>
      <c r="BG459" s="273" t="s">
        <v>1194</v>
      </c>
      <c r="BH459" s="273" t="s">
        <v>2616</v>
      </c>
    </row>
    <row r="460" spans="49:60">
      <c r="AW460" s="273"/>
      <c r="AX460" s="273"/>
      <c r="AY460" s="273"/>
      <c r="AZ460" s="212" t="s">
        <v>1319</v>
      </c>
      <c r="BA460" s="273" t="s">
        <v>1499</v>
      </c>
      <c r="BB460" s="273"/>
      <c r="BC460" s="273"/>
      <c r="BD460" s="279" t="s">
        <v>2610</v>
      </c>
      <c r="BE460" s="279" t="s">
        <v>2607</v>
      </c>
      <c r="BF460" s="273" t="s">
        <v>1204</v>
      </c>
      <c r="BG460" s="273" t="s">
        <v>1195</v>
      </c>
      <c r="BH460" s="273" t="s">
        <v>3025</v>
      </c>
    </row>
    <row r="461" spans="49:60">
      <c r="AW461" s="273"/>
      <c r="AX461" s="273"/>
      <c r="AY461" s="273"/>
      <c r="AZ461" s="212" t="s">
        <v>1320</v>
      </c>
      <c r="BA461" s="273" t="s">
        <v>1024</v>
      </c>
      <c r="BB461" s="273"/>
      <c r="BC461" s="273"/>
      <c r="BD461" s="279" t="s">
        <v>1196</v>
      </c>
      <c r="BE461" s="279" t="s">
        <v>2608</v>
      </c>
      <c r="BF461" s="273" t="s">
        <v>2621</v>
      </c>
      <c r="BG461" s="273" t="s">
        <v>2607</v>
      </c>
      <c r="BH461" s="273" t="s">
        <v>2618</v>
      </c>
    </row>
    <row r="462" spans="49:60">
      <c r="AW462" s="273"/>
      <c r="AX462" s="273"/>
      <c r="AY462" s="273"/>
      <c r="AZ462" s="212" t="s">
        <v>1321</v>
      </c>
      <c r="BA462" s="273" t="s">
        <v>1335</v>
      </c>
      <c r="BB462" s="273"/>
      <c r="BC462" s="273"/>
      <c r="BD462" s="279" t="s">
        <v>2611</v>
      </c>
      <c r="BE462" s="279" t="s">
        <v>2160</v>
      </c>
      <c r="BF462" s="273" t="s">
        <v>2622</v>
      </c>
      <c r="BG462" s="273" t="s">
        <v>3023</v>
      </c>
      <c r="BH462" s="273" t="s">
        <v>1460</v>
      </c>
    </row>
    <row r="463" spans="49:60">
      <c r="AW463" s="273"/>
      <c r="AX463" s="273"/>
      <c r="AY463" s="273"/>
      <c r="AZ463" s="212" t="s">
        <v>1322</v>
      </c>
      <c r="BA463" s="273" t="s">
        <v>1424</v>
      </c>
      <c r="BB463" s="273"/>
      <c r="BC463" s="273"/>
      <c r="BD463" s="279" t="s">
        <v>1197</v>
      </c>
      <c r="BE463" s="279" t="s">
        <v>2609</v>
      </c>
      <c r="BF463" s="273" t="s">
        <v>2623</v>
      </c>
      <c r="BG463" s="273" t="s">
        <v>2609</v>
      </c>
      <c r="BH463" s="273" t="s">
        <v>1201</v>
      </c>
    </row>
    <row r="464" spans="49:60">
      <c r="AW464" s="273"/>
      <c r="AX464" s="273"/>
      <c r="AY464" s="273"/>
      <c r="AZ464" s="212" t="s">
        <v>1495</v>
      </c>
      <c r="BA464" s="273" t="s">
        <v>1500</v>
      </c>
      <c r="BB464" s="273"/>
      <c r="BC464" s="273"/>
      <c r="BD464" s="279" t="s">
        <v>2612</v>
      </c>
      <c r="BE464" s="279" t="s">
        <v>2610</v>
      </c>
      <c r="BF464" s="273" t="s">
        <v>185</v>
      </c>
      <c r="BG464" s="273" t="s">
        <v>2610</v>
      </c>
      <c r="BH464" s="273" t="s">
        <v>1523</v>
      </c>
    </row>
    <row r="465" spans="49:60">
      <c r="AW465" s="273"/>
      <c r="AX465" s="273"/>
      <c r="AY465" s="273"/>
      <c r="AZ465" s="212" t="s">
        <v>1565</v>
      </c>
      <c r="BA465" s="273" t="s">
        <v>89</v>
      </c>
      <c r="BB465" s="273"/>
      <c r="BC465" s="273"/>
      <c r="BD465" s="279" t="s">
        <v>1198</v>
      </c>
      <c r="BE465" s="279" t="s">
        <v>1196</v>
      </c>
      <c r="BF465" s="273" t="s">
        <v>2624</v>
      </c>
      <c r="BG465" s="273" t="s">
        <v>1196</v>
      </c>
      <c r="BH465" s="273" t="s">
        <v>1461</v>
      </c>
    </row>
    <row r="466" spans="49:60">
      <c r="AW466" s="273"/>
      <c r="AX466" s="273"/>
      <c r="AY466" s="273"/>
      <c r="AZ466" s="212" t="s">
        <v>1566</v>
      </c>
      <c r="BA466" s="273" t="s">
        <v>1336</v>
      </c>
      <c r="BB466" s="273"/>
      <c r="BC466" s="273"/>
      <c r="BD466" s="279" t="s">
        <v>2613</v>
      </c>
      <c r="BE466" s="279" t="s">
        <v>2611</v>
      </c>
      <c r="BF466" s="273" t="s">
        <v>1205</v>
      </c>
      <c r="BG466" s="273" t="s">
        <v>2611</v>
      </c>
      <c r="BH466" s="273" t="s">
        <v>2620</v>
      </c>
    </row>
    <row r="467" spans="49:60">
      <c r="AW467" s="273"/>
      <c r="AX467" s="273"/>
      <c r="AY467" s="273"/>
      <c r="AZ467" s="212" t="s">
        <v>19</v>
      </c>
      <c r="BA467" s="273" t="s">
        <v>2906</v>
      </c>
      <c r="BB467" s="273"/>
      <c r="BC467" s="273"/>
      <c r="BD467" s="279" t="s">
        <v>2614</v>
      </c>
      <c r="BE467" s="279" t="s">
        <v>1197</v>
      </c>
      <c r="BF467" s="273" t="s">
        <v>2625</v>
      </c>
      <c r="BG467" s="273" t="s">
        <v>3140</v>
      </c>
      <c r="BH467" s="273" t="s">
        <v>1202</v>
      </c>
    </row>
    <row r="468" spans="49:60">
      <c r="AW468" s="273"/>
      <c r="AX468" s="273"/>
      <c r="AY468" s="273"/>
      <c r="AZ468" s="212" t="s">
        <v>1323</v>
      </c>
      <c r="BA468" s="273" t="s">
        <v>1337</v>
      </c>
      <c r="BB468" s="273"/>
      <c r="BC468" s="273"/>
      <c r="BD468" s="279" t="s">
        <v>1199</v>
      </c>
      <c r="BE468" s="279" t="s">
        <v>2612</v>
      </c>
      <c r="BF468" s="273" t="s">
        <v>1463</v>
      </c>
      <c r="BG468" s="273" t="s">
        <v>1197</v>
      </c>
      <c r="BH468" s="273" t="s">
        <v>47</v>
      </c>
    </row>
    <row r="469" spans="49:60">
      <c r="AW469" s="273"/>
      <c r="AX469" s="273"/>
      <c r="AY469" s="273"/>
      <c r="AZ469" s="212" t="s">
        <v>1324</v>
      </c>
      <c r="BA469" s="273" t="s">
        <v>1071</v>
      </c>
      <c r="BB469" s="273"/>
      <c r="BC469" s="273"/>
      <c r="BD469" s="279" t="s">
        <v>2615</v>
      </c>
      <c r="BE469" s="279" t="s">
        <v>1198</v>
      </c>
      <c r="BF469" s="273" t="s">
        <v>1206</v>
      </c>
      <c r="BG469" s="273" t="s">
        <v>2612</v>
      </c>
      <c r="BH469" s="273" t="s">
        <v>2168</v>
      </c>
    </row>
    <row r="470" spans="49:60">
      <c r="AW470" s="273"/>
      <c r="AX470" s="273"/>
      <c r="AY470" s="273"/>
      <c r="AZ470" s="212" t="s">
        <v>261</v>
      </c>
      <c r="BA470" s="273" t="s">
        <v>1070</v>
      </c>
      <c r="BB470" s="273"/>
      <c r="BC470" s="273"/>
      <c r="BD470" s="279" t="s">
        <v>46</v>
      </c>
      <c r="BE470" s="279" t="s">
        <v>2613</v>
      </c>
      <c r="BF470" s="273" t="s">
        <v>1524</v>
      </c>
      <c r="BG470" s="273" t="s">
        <v>1198</v>
      </c>
      <c r="BH470" s="273" t="s">
        <v>1203</v>
      </c>
    </row>
    <row r="471" spans="49:60">
      <c r="AW471" s="273"/>
      <c r="AX471" s="273"/>
      <c r="AY471" s="273"/>
      <c r="AZ471" s="212" t="s">
        <v>1325</v>
      </c>
      <c r="BA471" s="273" t="s">
        <v>1338</v>
      </c>
      <c r="BB471" s="273"/>
      <c r="BC471" s="273"/>
      <c r="BD471" s="279" t="s">
        <v>2616</v>
      </c>
      <c r="BE471" s="279" t="s">
        <v>2614</v>
      </c>
      <c r="BF471" s="273" t="s">
        <v>2626</v>
      </c>
      <c r="BG471" s="273" t="s">
        <v>2613</v>
      </c>
      <c r="BH471" s="273" t="s">
        <v>1204</v>
      </c>
    </row>
    <row r="472" spans="49:60">
      <c r="AW472" s="273"/>
      <c r="AX472" s="273"/>
      <c r="AY472" s="273"/>
      <c r="AZ472" s="212" t="s">
        <v>1326</v>
      </c>
      <c r="BA472" s="273" t="s">
        <v>1339</v>
      </c>
      <c r="BB472" s="273"/>
      <c r="BC472" s="273"/>
      <c r="BD472" s="279" t="s">
        <v>2939</v>
      </c>
      <c r="BE472" s="279" t="s">
        <v>1199</v>
      </c>
      <c r="BF472" s="273" t="s">
        <v>191</v>
      </c>
      <c r="BG472" s="273" t="s">
        <v>2614</v>
      </c>
      <c r="BH472" s="273" t="s">
        <v>2621</v>
      </c>
    </row>
    <row r="473" spans="49:60">
      <c r="AW473" s="273"/>
      <c r="AX473" s="273"/>
      <c r="AY473" s="273"/>
      <c r="AZ473" s="212" t="s">
        <v>1327</v>
      </c>
      <c r="BA473" s="273" t="s">
        <v>1340</v>
      </c>
      <c r="BB473" s="273"/>
      <c r="BC473" s="273"/>
      <c r="BD473" s="279" t="s">
        <v>2618</v>
      </c>
      <c r="BE473" s="279" t="s">
        <v>2615</v>
      </c>
      <c r="BF473" s="273" t="s">
        <v>1207</v>
      </c>
      <c r="BG473" s="273" t="s">
        <v>1199</v>
      </c>
      <c r="BH473" s="273" t="s">
        <v>2622</v>
      </c>
    </row>
    <row r="474" spans="49:60">
      <c r="AW474" s="273"/>
      <c r="AX474" s="273"/>
      <c r="AY474" s="273"/>
      <c r="AZ474" s="212" t="s">
        <v>1328</v>
      </c>
      <c r="BA474" s="273" t="s">
        <v>1341</v>
      </c>
      <c r="BB474" s="273"/>
      <c r="BC474" s="273"/>
      <c r="BD474" s="279" t="s">
        <v>1460</v>
      </c>
      <c r="BE474" s="279" t="s">
        <v>46</v>
      </c>
      <c r="BF474" s="273" t="s">
        <v>3026</v>
      </c>
      <c r="BG474" s="273" t="s">
        <v>3024</v>
      </c>
      <c r="BH474" s="273" t="s">
        <v>2623</v>
      </c>
    </row>
    <row r="475" spans="49:60">
      <c r="AW475" s="273"/>
      <c r="AX475" s="273"/>
      <c r="AY475" s="273"/>
      <c r="AZ475" s="212" t="s">
        <v>1329</v>
      </c>
      <c r="BA475" s="273" t="s">
        <v>1342</v>
      </c>
      <c r="BB475" s="273"/>
      <c r="BC475" s="273"/>
      <c r="BD475" s="279" t="s">
        <v>1201</v>
      </c>
      <c r="BE475" s="279" t="s">
        <v>2616</v>
      </c>
      <c r="BF475" s="273" t="s">
        <v>1208</v>
      </c>
      <c r="BG475" s="273" t="s">
        <v>2616</v>
      </c>
      <c r="BH475" s="273" t="s">
        <v>185</v>
      </c>
    </row>
    <row r="476" spans="49:60">
      <c r="AW476" s="273"/>
      <c r="AX476" s="273"/>
      <c r="AY476" s="273"/>
      <c r="AZ476" s="212" t="s">
        <v>1330</v>
      </c>
      <c r="BA476" s="273" t="s">
        <v>1568</v>
      </c>
      <c r="BB476" s="273"/>
      <c r="BC476" s="273"/>
      <c r="BD476" s="279" t="s">
        <v>2619</v>
      </c>
      <c r="BE476" s="279" t="s">
        <v>1200</v>
      </c>
      <c r="BF476" s="273" t="s">
        <v>2628</v>
      </c>
      <c r="BG476" s="273" t="s">
        <v>3025</v>
      </c>
      <c r="BH476" s="273" t="s">
        <v>2624</v>
      </c>
    </row>
    <row r="477" spans="49:60">
      <c r="AW477" s="273"/>
      <c r="AX477" s="273"/>
      <c r="AY477" s="273"/>
      <c r="AZ477" s="212" t="s">
        <v>1331</v>
      </c>
      <c r="BA477" s="273" t="s">
        <v>1343</v>
      </c>
      <c r="BB477" s="273"/>
      <c r="BC477" s="273"/>
      <c r="BD477" s="279" t="s">
        <v>1523</v>
      </c>
      <c r="BE477" s="279" t="s">
        <v>2617</v>
      </c>
      <c r="BF477" s="273" t="s">
        <v>1464</v>
      </c>
      <c r="BG477" s="273" t="s">
        <v>2618</v>
      </c>
      <c r="BH477" s="273" t="s">
        <v>1205</v>
      </c>
    </row>
    <row r="478" spans="49:60">
      <c r="AW478" s="273"/>
      <c r="AX478" s="273"/>
      <c r="AY478" s="273"/>
      <c r="AZ478" s="212" t="s">
        <v>1332</v>
      </c>
      <c r="BA478" s="273" t="s">
        <v>1344</v>
      </c>
      <c r="BB478" s="273"/>
      <c r="BC478" s="273"/>
      <c r="BD478" s="279" t="s">
        <v>1461</v>
      </c>
      <c r="BE478" s="279" t="s">
        <v>2618</v>
      </c>
      <c r="BF478" s="273" t="s">
        <v>2169</v>
      </c>
      <c r="BG478" s="273" t="s">
        <v>1460</v>
      </c>
      <c r="BH478" s="273" t="s">
        <v>2625</v>
      </c>
    </row>
    <row r="479" spans="49:60">
      <c r="AW479" s="273"/>
      <c r="AX479" s="273"/>
      <c r="AY479" s="273"/>
      <c r="AZ479" s="212" t="s">
        <v>1496</v>
      </c>
      <c r="BA479" s="273" t="s">
        <v>1569</v>
      </c>
      <c r="BB479" s="273"/>
      <c r="BC479" s="273"/>
      <c r="BD479" s="279" t="s">
        <v>2620</v>
      </c>
      <c r="BE479" s="279" t="s">
        <v>1460</v>
      </c>
      <c r="BF479" s="273" t="s">
        <v>2629</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2619</v>
      </c>
      <c r="BH480" s="273" t="s">
        <v>1463</v>
      </c>
    </row>
    <row r="481" spans="49:60">
      <c r="AW481" s="273"/>
      <c r="AX481" s="273"/>
      <c r="AY481" s="273"/>
      <c r="AZ481" s="212" t="s">
        <v>1580</v>
      </c>
      <c r="BA481" s="273" t="s">
        <v>1346</v>
      </c>
      <c r="BB481" s="273"/>
      <c r="BC481" s="273"/>
      <c r="BD481" s="279" t="s">
        <v>47</v>
      </c>
      <c r="BE481" s="279" t="s">
        <v>2619</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2630</v>
      </c>
      <c r="BG483" s="273" t="s">
        <v>2620</v>
      </c>
      <c r="BH483" s="273" t="s">
        <v>2626</v>
      </c>
    </row>
    <row r="484" spans="49:60">
      <c r="AW484" s="273"/>
      <c r="AX484" s="273"/>
      <c r="AY484" s="273"/>
      <c r="AZ484" s="212" t="s">
        <v>2899</v>
      </c>
      <c r="BA484" s="273" t="s">
        <v>1349</v>
      </c>
      <c r="BB484" s="273"/>
      <c r="BC484" s="273"/>
      <c r="BD484" s="279" t="s">
        <v>1204</v>
      </c>
      <c r="BE484" s="279" t="s">
        <v>2620</v>
      </c>
      <c r="BF484" s="273" t="s">
        <v>1210</v>
      </c>
      <c r="BG484" s="273" t="s">
        <v>1202</v>
      </c>
      <c r="BH484" s="273" t="s">
        <v>191</v>
      </c>
    </row>
    <row r="485" spans="49:60">
      <c r="AW485" s="273"/>
      <c r="AX485" s="273"/>
      <c r="AY485" s="273"/>
      <c r="AZ485" s="212" t="s">
        <v>1334</v>
      </c>
      <c r="BA485" s="273" t="s">
        <v>1350</v>
      </c>
      <c r="BB485" s="273"/>
      <c r="BC485" s="273"/>
      <c r="BD485" s="279" t="s">
        <v>2621</v>
      </c>
      <c r="BE485" s="279" t="s">
        <v>1202</v>
      </c>
      <c r="BF485" s="273" t="s">
        <v>1465</v>
      </c>
      <c r="BG485" s="273" t="s">
        <v>47</v>
      </c>
      <c r="BH485" s="273" t="s">
        <v>1207</v>
      </c>
    </row>
    <row r="486" spans="49:60">
      <c r="AW486" s="273"/>
      <c r="AX486" s="273"/>
      <c r="AY486" s="273"/>
      <c r="AZ486" s="212" t="s">
        <v>1497</v>
      </c>
      <c r="BA486" s="273" t="s">
        <v>91</v>
      </c>
      <c r="BB486" s="273"/>
      <c r="BC486" s="273"/>
      <c r="BD486" s="279" t="s">
        <v>2622</v>
      </c>
      <c r="BE486" s="279" t="s">
        <v>47</v>
      </c>
      <c r="BF486" s="273" t="s">
        <v>1211</v>
      </c>
      <c r="BG486" s="273" t="s">
        <v>2168</v>
      </c>
      <c r="BH486" s="273" t="s">
        <v>3026</v>
      </c>
    </row>
    <row r="487" spans="49:60">
      <c r="AW487" s="273"/>
      <c r="AX487" s="273"/>
      <c r="AY487" s="273"/>
      <c r="AZ487" s="212" t="s">
        <v>1498</v>
      </c>
      <c r="BA487" s="273" t="s">
        <v>1502</v>
      </c>
      <c r="BB487" s="273"/>
      <c r="BC487" s="273"/>
      <c r="BD487" s="279" t="s">
        <v>2623</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3027</v>
      </c>
      <c r="BG488" s="273" t="s">
        <v>1204</v>
      </c>
      <c r="BH488" s="273" t="s">
        <v>2628</v>
      </c>
    </row>
    <row r="489" spans="49:60">
      <c r="AW489" s="273"/>
      <c r="AX489" s="273"/>
      <c r="AY489" s="273"/>
      <c r="AZ489" s="212" t="s">
        <v>87</v>
      </c>
      <c r="BA489" s="273" t="s">
        <v>1352</v>
      </c>
      <c r="BB489" s="273"/>
      <c r="BC489" s="273"/>
      <c r="BD489" s="279" t="s">
        <v>2624</v>
      </c>
      <c r="BE489" s="279" t="s">
        <v>1204</v>
      </c>
      <c r="BF489" s="273" t="s">
        <v>3028</v>
      </c>
      <c r="BG489" s="273" t="s">
        <v>2621</v>
      </c>
      <c r="BH489" s="273" t="s">
        <v>1464</v>
      </c>
    </row>
    <row r="490" spans="49:60">
      <c r="AW490" s="273"/>
      <c r="AX490" s="273"/>
      <c r="AY490" s="273"/>
      <c r="AZ490" s="212" t="s">
        <v>1499</v>
      </c>
      <c r="BA490" s="273" t="s">
        <v>1503</v>
      </c>
      <c r="BB490" s="273"/>
      <c r="BC490" s="273"/>
      <c r="BD490" s="279" t="s">
        <v>1205</v>
      </c>
      <c r="BE490" s="279" t="s">
        <v>2621</v>
      </c>
      <c r="BF490" s="273" t="s">
        <v>1212</v>
      </c>
      <c r="BG490" s="273" t="s">
        <v>2622</v>
      </c>
      <c r="BH490" s="273" t="s">
        <v>2169</v>
      </c>
    </row>
    <row r="491" spans="49:60">
      <c r="AW491" s="273"/>
      <c r="AX491" s="273"/>
      <c r="AY491" s="273"/>
      <c r="AZ491" s="212" t="s">
        <v>1024</v>
      </c>
      <c r="BA491" s="273" t="s">
        <v>1353</v>
      </c>
      <c r="BB491" s="273"/>
      <c r="BC491" s="273"/>
      <c r="BD491" s="279" t="s">
        <v>2625</v>
      </c>
      <c r="BE491" s="279" t="s">
        <v>2622</v>
      </c>
      <c r="BF491" s="273" t="s">
        <v>1526</v>
      </c>
      <c r="BG491" s="273" t="s">
        <v>2623</v>
      </c>
      <c r="BH491" s="273" t="s">
        <v>2629</v>
      </c>
    </row>
    <row r="492" spans="49:60">
      <c r="AW492" s="273"/>
      <c r="AX492" s="273"/>
      <c r="AY492" s="273"/>
      <c r="AZ492" s="212" t="s">
        <v>1335</v>
      </c>
      <c r="BA492" s="273" t="s">
        <v>1354</v>
      </c>
      <c r="BB492" s="273"/>
      <c r="BC492" s="273"/>
      <c r="BD492" s="279" t="s">
        <v>1462</v>
      </c>
      <c r="BE492" s="279" t="s">
        <v>2623</v>
      </c>
      <c r="BF492" s="273" t="s">
        <v>2634</v>
      </c>
      <c r="BG492" s="273" t="s">
        <v>185</v>
      </c>
      <c r="BH492" s="273" t="s">
        <v>1209</v>
      </c>
    </row>
    <row r="493" spans="49:60">
      <c r="AW493" s="273"/>
      <c r="AX493" s="273"/>
      <c r="AY493" s="273"/>
      <c r="AZ493" s="212" t="s">
        <v>1424</v>
      </c>
      <c r="BA493" s="273"/>
      <c r="BB493" s="273"/>
      <c r="BC493" s="273"/>
      <c r="BD493" s="279" t="s">
        <v>1463</v>
      </c>
      <c r="BE493" s="279" t="s">
        <v>185</v>
      </c>
      <c r="BF493" s="273" t="s">
        <v>2635</v>
      </c>
      <c r="BG493" s="273" t="s">
        <v>2624</v>
      </c>
      <c r="BH493" s="273" t="s">
        <v>2170</v>
      </c>
    </row>
    <row r="494" spans="49:60">
      <c r="AW494" s="273"/>
      <c r="AX494" s="273"/>
      <c r="AY494" s="273"/>
      <c r="AZ494" s="212" t="s">
        <v>1500</v>
      </c>
      <c r="BA494" s="273"/>
      <c r="BB494" s="273"/>
      <c r="BC494" s="273"/>
      <c r="BD494" s="279" t="s">
        <v>1206</v>
      </c>
      <c r="BE494" s="279" t="s">
        <v>2624</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2636</v>
      </c>
      <c r="BG495" s="273" t="s">
        <v>2625</v>
      </c>
      <c r="BH495" s="273" t="s">
        <v>2630</v>
      </c>
    </row>
    <row r="496" spans="49:60">
      <c r="AW496" s="273"/>
      <c r="AX496" s="273"/>
      <c r="AY496" s="273"/>
      <c r="AZ496" s="212" t="s">
        <v>1336</v>
      </c>
      <c r="BA496" s="273"/>
      <c r="BB496" s="273"/>
      <c r="BC496" s="273"/>
      <c r="BD496" s="279" t="s">
        <v>2626</v>
      </c>
      <c r="BE496" s="279" t="s">
        <v>2625</v>
      </c>
      <c r="BF496" s="273" t="s">
        <v>1214</v>
      </c>
      <c r="BG496" s="273" t="s">
        <v>1462</v>
      </c>
      <c r="BH496" s="273" t="s">
        <v>1210</v>
      </c>
    </row>
    <row r="497" spans="49:60">
      <c r="AW497" s="273"/>
      <c r="AX497" s="273"/>
      <c r="AY497" s="273"/>
      <c r="AZ497" s="212" t="s">
        <v>2906</v>
      </c>
      <c r="BA497" s="273"/>
      <c r="BB497" s="273"/>
      <c r="BC497" s="273"/>
      <c r="BD497" s="279" t="s">
        <v>191</v>
      </c>
      <c r="BE497" s="279" t="s">
        <v>1462</v>
      </c>
      <c r="BF497" s="273" t="s">
        <v>3029</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2627</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2639</v>
      </c>
      <c r="BG500" s="273" t="s">
        <v>2626</v>
      </c>
      <c r="BH500" s="273" t="s">
        <v>3027</v>
      </c>
    </row>
    <row r="501" spans="49:60">
      <c r="AW501" s="273"/>
      <c r="AX501" s="273"/>
      <c r="AY501" s="273"/>
      <c r="AZ501" s="212" t="s">
        <v>2945</v>
      </c>
      <c r="BA501" s="273"/>
      <c r="BB501" s="273"/>
      <c r="BC501" s="273"/>
      <c r="BD501" s="279" t="s">
        <v>2628</v>
      </c>
      <c r="BE501" s="279" t="s">
        <v>2626</v>
      </c>
      <c r="BF501" s="273" t="s">
        <v>1527</v>
      </c>
      <c r="BG501" s="273" t="s">
        <v>191</v>
      </c>
      <c r="BH501" s="273" t="s">
        <v>3028</v>
      </c>
    </row>
    <row r="502" spans="49:60">
      <c r="AW502" s="273"/>
      <c r="AX502" s="273"/>
      <c r="AY502" s="273"/>
      <c r="AZ502" s="212" t="s">
        <v>1338</v>
      </c>
      <c r="BA502" s="273"/>
      <c r="BB502" s="273"/>
      <c r="BC502" s="273"/>
      <c r="BD502" s="279" t="s">
        <v>1464</v>
      </c>
      <c r="BE502" s="279" t="s">
        <v>191</v>
      </c>
      <c r="BF502" s="273" t="s">
        <v>3030</v>
      </c>
      <c r="BG502" s="273" t="s">
        <v>1207</v>
      </c>
      <c r="BH502" s="273" t="s">
        <v>1212</v>
      </c>
    </row>
    <row r="503" spans="49:60">
      <c r="AW503" s="273"/>
      <c r="AX503" s="273"/>
      <c r="AY503" s="273"/>
      <c r="AZ503" s="212" t="s">
        <v>1501</v>
      </c>
      <c r="BA503" s="273"/>
      <c r="BB503" s="273"/>
      <c r="BC503" s="273"/>
      <c r="BD503" s="279" t="s">
        <v>2169</v>
      </c>
      <c r="BE503" s="279" t="s">
        <v>1207</v>
      </c>
      <c r="BF503" s="273" t="s">
        <v>3031</v>
      </c>
      <c r="BG503" s="273" t="s">
        <v>1208</v>
      </c>
      <c r="BH503" s="273" t="s">
        <v>1526</v>
      </c>
    </row>
    <row r="504" spans="49:60">
      <c r="AW504" s="273"/>
      <c r="AX504" s="273"/>
      <c r="AY504" s="273"/>
      <c r="AZ504" s="212" t="s">
        <v>1339</v>
      </c>
      <c r="BA504" s="273"/>
      <c r="BB504" s="273"/>
      <c r="BC504" s="273"/>
      <c r="BD504" s="279" t="s">
        <v>2629</v>
      </c>
      <c r="BE504" s="279" t="s">
        <v>2627</v>
      </c>
      <c r="BF504" s="273" t="s">
        <v>1466</v>
      </c>
      <c r="BG504" s="273" t="s">
        <v>2628</v>
      </c>
      <c r="BH504" s="273" t="s">
        <v>2634</v>
      </c>
    </row>
    <row r="505" spans="49:60">
      <c r="AW505" s="273"/>
      <c r="AX505" s="273"/>
      <c r="AY505" s="273"/>
      <c r="AZ505" s="212" t="s">
        <v>1340</v>
      </c>
      <c r="BA505" s="273"/>
      <c r="BB505" s="273"/>
      <c r="BC505" s="273"/>
      <c r="BD505" s="279" t="s">
        <v>1209</v>
      </c>
      <c r="BE505" s="279" t="s">
        <v>1208</v>
      </c>
      <c r="BF505" s="273" t="s">
        <v>1528</v>
      </c>
      <c r="BG505" s="273" t="s">
        <v>1464</v>
      </c>
      <c r="BH505" s="273" t="s">
        <v>2635</v>
      </c>
    </row>
    <row r="506" spans="49:60">
      <c r="AW506" s="273"/>
      <c r="AX506" s="273"/>
      <c r="AY506" s="273"/>
      <c r="AZ506" s="212" t="s">
        <v>1341</v>
      </c>
      <c r="BA506" s="273"/>
      <c r="BB506" s="273"/>
      <c r="BC506" s="273"/>
      <c r="BD506" s="279" t="s">
        <v>2170</v>
      </c>
      <c r="BE506" s="279" t="s">
        <v>2628</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2629</v>
      </c>
      <c r="BH507" s="273" t="s">
        <v>2636</v>
      </c>
    </row>
    <row r="508" spans="49:60">
      <c r="AW508" s="273"/>
      <c r="AX508" s="273"/>
      <c r="AY508" s="273"/>
      <c r="AZ508" s="212" t="s">
        <v>1568</v>
      </c>
      <c r="BA508" s="273"/>
      <c r="BB508" s="273"/>
      <c r="BC508" s="273"/>
      <c r="BD508" s="279" t="s">
        <v>2630</v>
      </c>
      <c r="BE508" s="279" t="s">
        <v>2169</v>
      </c>
      <c r="BF508" s="273" t="s">
        <v>3032</v>
      </c>
      <c r="BG508" s="273" t="s">
        <v>1209</v>
      </c>
      <c r="BH508" s="273" t="s">
        <v>1214</v>
      </c>
    </row>
    <row r="509" spans="49:60">
      <c r="AW509" s="273"/>
      <c r="AX509" s="273"/>
      <c r="AY509" s="273"/>
      <c r="AZ509" s="212" t="s">
        <v>1343</v>
      </c>
      <c r="BA509" s="273"/>
      <c r="BB509" s="273"/>
      <c r="BC509" s="273"/>
      <c r="BD509" s="279" t="s">
        <v>1210</v>
      </c>
      <c r="BE509" s="279" t="s">
        <v>2629</v>
      </c>
      <c r="BF509" s="273" t="s">
        <v>3033</v>
      </c>
      <c r="BG509" s="273" t="s">
        <v>2170</v>
      </c>
      <c r="BH509" s="273" t="s">
        <v>3141</v>
      </c>
    </row>
    <row r="510" spans="49:60">
      <c r="AW510" s="273"/>
      <c r="AX510" s="273"/>
      <c r="AY510" s="273"/>
      <c r="AZ510" s="212" t="s">
        <v>1344</v>
      </c>
      <c r="BA510" s="273"/>
      <c r="BB510" s="273"/>
      <c r="BC510" s="273"/>
      <c r="BD510" s="279" t="s">
        <v>1465</v>
      </c>
      <c r="BE510" s="279" t="s">
        <v>1209</v>
      </c>
      <c r="BF510" s="273" t="s">
        <v>2643</v>
      </c>
      <c r="BG510" s="273" t="s">
        <v>2171</v>
      </c>
      <c r="BH510" s="273" t="s">
        <v>3029</v>
      </c>
    </row>
    <row r="511" spans="49:60">
      <c r="AW511" s="273"/>
      <c r="AX511" s="273"/>
      <c r="AY511" s="273"/>
      <c r="AZ511" s="212" t="s">
        <v>1569</v>
      </c>
      <c r="BA511" s="273"/>
      <c r="BB511" s="273"/>
      <c r="BC511" s="273"/>
      <c r="BD511" s="279" t="s">
        <v>1211</v>
      </c>
      <c r="BE511" s="279" t="s">
        <v>2170</v>
      </c>
      <c r="BF511" s="273" t="s">
        <v>3034</v>
      </c>
      <c r="BG511" s="273" t="s">
        <v>2630</v>
      </c>
      <c r="BH511" s="273" t="s">
        <v>2172</v>
      </c>
    </row>
    <row r="512" spans="49:60">
      <c r="AW512" s="273"/>
      <c r="AX512" s="273"/>
      <c r="AY512" s="273"/>
      <c r="AZ512" s="212" t="s">
        <v>1345</v>
      </c>
      <c r="BA512" s="273"/>
      <c r="BB512" s="273"/>
      <c r="BC512" s="273"/>
      <c r="BD512" s="279" t="s">
        <v>2631</v>
      </c>
      <c r="BE512" s="279" t="s">
        <v>2171</v>
      </c>
      <c r="BF512" s="273" t="s">
        <v>1216</v>
      </c>
      <c r="BG512" s="273" t="s">
        <v>1210</v>
      </c>
      <c r="BH512" s="273" t="s">
        <v>1576</v>
      </c>
    </row>
    <row r="513" spans="49:60">
      <c r="AW513" s="273"/>
      <c r="AX513" s="273"/>
      <c r="AY513" s="273"/>
      <c r="AZ513" s="212" t="s">
        <v>1346</v>
      </c>
      <c r="BA513" s="273"/>
      <c r="BB513" s="273"/>
      <c r="BC513" s="273"/>
      <c r="BD513" s="279" t="s">
        <v>2632</v>
      </c>
      <c r="BE513" s="279" t="s">
        <v>2630</v>
      </c>
      <c r="BF513" s="273" t="s">
        <v>2645</v>
      </c>
      <c r="BG513" s="273" t="s">
        <v>1465</v>
      </c>
      <c r="BH513" s="273" t="s">
        <v>2639</v>
      </c>
    </row>
    <row r="514" spans="49:60">
      <c r="AW514" s="273"/>
      <c r="AX514" s="273"/>
      <c r="AY514" s="273"/>
      <c r="AZ514" s="212" t="s">
        <v>1347</v>
      </c>
      <c r="BA514" s="273"/>
      <c r="BB514" s="212"/>
      <c r="BC514" s="212"/>
      <c r="BD514" s="279" t="s">
        <v>2633</v>
      </c>
      <c r="BE514" s="279" t="s">
        <v>1210</v>
      </c>
      <c r="BF514" s="273" t="s">
        <v>2647</v>
      </c>
      <c r="BG514" s="273" t="s">
        <v>1211</v>
      </c>
      <c r="BH514" s="273" t="s">
        <v>1527</v>
      </c>
    </row>
    <row r="515" spans="49:60">
      <c r="AW515" s="273"/>
      <c r="AX515" s="273"/>
      <c r="AY515" s="273"/>
      <c r="AZ515" s="212" t="s">
        <v>1348</v>
      </c>
      <c r="BA515" s="273"/>
      <c r="BB515" s="212"/>
      <c r="BC515" s="212"/>
      <c r="BD515" s="279" t="s">
        <v>1212</v>
      </c>
      <c r="BE515" s="279" t="s">
        <v>1465</v>
      </c>
      <c r="BF515" s="273" t="s">
        <v>2649</v>
      </c>
      <c r="BG515" s="273" t="s">
        <v>1525</v>
      </c>
      <c r="BH515" s="273" t="s">
        <v>2640</v>
      </c>
    </row>
    <row r="516" spans="49:60">
      <c r="AW516" s="273"/>
      <c r="AX516" s="273"/>
      <c r="AY516" s="273"/>
      <c r="AZ516" s="212" t="s">
        <v>1349</v>
      </c>
      <c r="BA516" s="273"/>
      <c r="BB516" s="212"/>
      <c r="BC516" s="212"/>
      <c r="BD516" s="279" t="s">
        <v>1526</v>
      </c>
      <c r="BE516" s="279" t="s">
        <v>1211</v>
      </c>
      <c r="BF516" s="273" t="s">
        <v>2650</v>
      </c>
      <c r="BG516" s="273" t="s">
        <v>3027</v>
      </c>
      <c r="BH516" s="273" t="s">
        <v>3030</v>
      </c>
    </row>
    <row r="517" spans="49:60">
      <c r="AW517" s="273"/>
      <c r="AX517" s="273"/>
      <c r="AY517" s="273"/>
      <c r="AZ517" s="212" t="s">
        <v>1350</v>
      </c>
      <c r="BA517" s="273"/>
      <c r="BB517" s="212"/>
      <c r="BC517" s="212"/>
      <c r="BD517" s="279" t="s">
        <v>2634</v>
      </c>
      <c r="BE517" s="279" t="s">
        <v>1525</v>
      </c>
      <c r="BF517" s="273" t="s">
        <v>1467</v>
      </c>
      <c r="BG517" s="273" t="s">
        <v>3028</v>
      </c>
      <c r="BH517" s="273" t="s">
        <v>3031</v>
      </c>
    </row>
    <row r="518" spans="49:60">
      <c r="AW518" s="273"/>
      <c r="AX518" s="273"/>
      <c r="AY518" s="273"/>
      <c r="AZ518" s="212" t="s">
        <v>91</v>
      </c>
      <c r="BA518" s="273"/>
      <c r="BB518" s="212"/>
      <c r="BC518" s="212"/>
      <c r="BD518" s="279" t="s">
        <v>2635</v>
      </c>
      <c r="BE518" s="279" t="s">
        <v>2631</v>
      </c>
      <c r="BF518" s="273" t="s">
        <v>2651</v>
      </c>
      <c r="BG518" s="273" t="s">
        <v>1212</v>
      </c>
      <c r="BH518" s="273" t="s">
        <v>1466</v>
      </c>
    </row>
    <row r="519" spans="49:60">
      <c r="AW519" s="273"/>
      <c r="AX519" s="273"/>
      <c r="AY519" s="273"/>
      <c r="AZ519" s="212" t="s">
        <v>1502</v>
      </c>
      <c r="BA519" s="273"/>
      <c r="BB519" s="212"/>
      <c r="BC519" s="212"/>
      <c r="BD519" s="279" t="s">
        <v>1213</v>
      </c>
      <c r="BE519" s="279" t="s">
        <v>2632</v>
      </c>
      <c r="BF519" s="273" t="s">
        <v>198</v>
      </c>
      <c r="BG519" s="273" t="s">
        <v>1526</v>
      </c>
      <c r="BH519" s="273" t="s">
        <v>1528</v>
      </c>
    </row>
    <row r="520" spans="49:60">
      <c r="AW520" s="273"/>
      <c r="AX520" s="273"/>
      <c r="AY520" s="273"/>
      <c r="AZ520" s="212" t="s">
        <v>1351</v>
      </c>
      <c r="BA520" s="273"/>
      <c r="BB520" s="212"/>
      <c r="BC520" s="212"/>
      <c r="BD520" s="279" t="s">
        <v>2636</v>
      </c>
      <c r="BE520" s="279" t="s">
        <v>2633</v>
      </c>
      <c r="BF520" s="273" t="s">
        <v>1219</v>
      </c>
      <c r="BG520" s="273" t="s">
        <v>2634</v>
      </c>
      <c r="BH520" s="273" t="s">
        <v>1215</v>
      </c>
    </row>
    <row r="521" spans="49:60">
      <c r="AW521" s="273"/>
      <c r="AX521" s="273"/>
      <c r="AY521" s="273"/>
      <c r="AZ521" s="212" t="s">
        <v>1352</v>
      </c>
      <c r="BA521" s="212"/>
      <c r="BB521" s="212"/>
      <c r="BC521" s="212"/>
      <c r="BD521" s="279" t="s">
        <v>1214</v>
      </c>
      <c r="BE521" s="279" t="s">
        <v>1212</v>
      </c>
      <c r="BF521" s="273" t="s">
        <v>1530</v>
      </c>
      <c r="BG521" s="273" t="s">
        <v>2635</v>
      </c>
      <c r="BH521" s="273" t="s">
        <v>1529</v>
      </c>
    </row>
    <row r="522" spans="49:60">
      <c r="AW522" s="273"/>
      <c r="AX522" s="273"/>
      <c r="AY522" s="273"/>
      <c r="AZ522" s="212" t="s">
        <v>1503</v>
      </c>
      <c r="BA522" s="212"/>
      <c r="BB522" s="212"/>
      <c r="BC522" s="212"/>
      <c r="BD522" s="279" t="s">
        <v>2637</v>
      </c>
      <c r="BE522" s="279" t="s">
        <v>1526</v>
      </c>
      <c r="BF522" s="273" t="s">
        <v>62</v>
      </c>
      <c r="BG522" s="273" t="s">
        <v>1213</v>
      </c>
      <c r="BH522" s="273" t="s">
        <v>3032</v>
      </c>
    </row>
    <row r="523" spans="49:60">
      <c r="AW523" s="273"/>
      <c r="AX523" s="273"/>
      <c r="AY523" s="273"/>
      <c r="AZ523" s="212" t="s">
        <v>1353</v>
      </c>
      <c r="BA523" s="212"/>
      <c r="BB523" s="212"/>
      <c r="BC523" s="212"/>
      <c r="BD523" s="279" t="s">
        <v>2172</v>
      </c>
      <c r="BE523" s="279" t="s">
        <v>2634</v>
      </c>
      <c r="BF523" s="273" t="s">
        <v>1531</v>
      </c>
      <c r="BG523" s="273" t="s">
        <v>2636</v>
      </c>
      <c r="BH523" s="273" t="s">
        <v>3033</v>
      </c>
    </row>
    <row r="524" spans="49:60">
      <c r="AW524" s="273"/>
      <c r="AX524" s="273"/>
      <c r="AY524" s="273"/>
      <c r="AZ524" s="212" t="s">
        <v>1354</v>
      </c>
      <c r="BA524" s="212"/>
      <c r="BB524" s="212"/>
      <c r="BC524" s="212"/>
      <c r="BD524" s="279" t="s">
        <v>1576</v>
      </c>
      <c r="BE524" s="279" t="s">
        <v>2635</v>
      </c>
      <c r="BF524" s="273" t="s">
        <v>1532</v>
      </c>
      <c r="BG524" s="273" t="s">
        <v>1214</v>
      </c>
      <c r="BH524" s="273" t="s">
        <v>2643</v>
      </c>
    </row>
    <row r="525" spans="49:60">
      <c r="AW525" s="273"/>
      <c r="AX525" s="273"/>
      <c r="AY525" s="273"/>
      <c r="AZ525" s="212"/>
      <c r="BA525" s="212"/>
      <c r="BB525" s="212"/>
      <c r="BC525" s="212"/>
      <c r="BD525" s="279" t="s">
        <v>2638</v>
      </c>
      <c r="BE525" s="279" t="s">
        <v>1213</v>
      </c>
      <c r="BF525" s="273" t="s">
        <v>1533</v>
      </c>
      <c r="BG525" s="273" t="s">
        <v>3141</v>
      </c>
      <c r="BH525" s="273" t="s">
        <v>3034</v>
      </c>
    </row>
    <row r="526" spans="49:60">
      <c r="AW526" s="273"/>
      <c r="AX526" s="273"/>
      <c r="AY526" s="273"/>
      <c r="AZ526" s="212"/>
      <c r="BA526" s="212"/>
      <c r="BB526" s="212"/>
      <c r="BC526" s="212"/>
      <c r="BD526" s="279" t="s">
        <v>2639</v>
      </c>
      <c r="BE526" s="279" t="s">
        <v>2636</v>
      </c>
      <c r="BF526" s="273" t="s">
        <v>1018</v>
      </c>
      <c r="BG526" s="273" t="s">
        <v>3029</v>
      </c>
      <c r="BH526" s="273" t="s">
        <v>1216</v>
      </c>
    </row>
    <row r="527" spans="49:60">
      <c r="AW527" s="273"/>
      <c r="AX527" s="273"/>
      <c r="AY527" s="273"/>
      <c r="AZ527" s="212"/>
      <c r="BA527" s="212"/>
      <c r="BB527" s="212"/>
      <c r="BC527" s="212"/>
      <c r="BD527" s="279" t="s">
        <v>1527</v>
      </c>
      <c r="BE527" s="279" t="s">
        <v>1214</v>
      </c>
      <c r="BF527" s="273" t="s">
        <v>1468</v>
      </c>
      <c r="BG527" s="273" t="s">
        <v>2172</v>
      </c>
      <c r="BH527" s="273" t="s">
        <v>2645</v>
      </c>
    </row>
    <row r="528" spans="49:60">
      <c r="AW528" s="273"/>
      <c r="AX528" s="273"/>
      <c r="AY528" s="273"/>
      <c r="AZ528" s="212"/>
      <c r="BA528" s="212"/>
      <c r="BB528" s="212"/>
      <c r="BC528" s="212"/>
      <c r="BD528" s="279" t="s">
        <v>2640</v>
      </c>
      <c r="BE528" s="279" t="s">
        <v>2637</v>
      </c>
      <c r="BF528" s="273" t="s">
        <v>2652</v>
      </c>
      <c r="BG528" s="273" t="s">
        <v>1576</v>
      </c>
      <c r="BH528" s="273" t="s">
        <v>2646</v>
      </c>
    </row>
    <row r="529" spans="49:60">
      <c r="AW529" s="273"/>
      <c r="AX529" s="273"/>
      <c r="AY529" s="273"/>
      <c r="AZ529" s="212"/>
      <c r="BA529" s="212"/>
      <c r="BB529" s="212"/>
      <c r="BC529" s="212"/>
      <c r="BD529" s="279" t="s">
        <v>2641</v>
      </c>
      <c r="BE529" s="279" t="s">
        <v>2172</v>
      </c>
      <c r="BF529" s="273" t="s">
        <v>1221</v>
      </c>
      <c r="BG529" s="273" t="s">
        <v>2639</v>
      </c>
      <c r="BH529" s="273" t="s">
        <v>2647</v>
      </c>
    </row>
    <row r="530" spans="49:60">
      <c r="AW530" s="273"/>
      <c r="AX530" s="273"/>
      <c r="AY530" s="273"/>
      <c r="AZ530" s="212"/>
      <c r="BA530" s="212"/>
      <c r="BB530" s="212"/>
      <c r="BC530" s="212"/>
      <c r="BD530" s="279" t="s">
        <v>1466</v>
      </c>
      <c r="BE530" s="279" t="s">
        <v>1576</v>
      </c>
      <c r="BF530" s="273" t="s">
        <v>1222</v>
      </c>
      <c r="BG530" s="273" t="s">
        <v>1527</v>
      </c>
      <c r="BH530" s="273" t="s">
        <v>2649</v>
      </c>
    </row>
    <row r="531" spans="49:60">
      <c r="AW531" s="273"/>
      <c r="AX531" s="273"/>
      <c r="AY531" s="273"/>
      <c r="AZ531" s="212"/>
      <c r="BA531" s="212"/>
      <c r="BB531" s="212"/>
      <c r="BC531" s="212"/>
      <c r="BD531" s="279" t="s">
        <v>1528</v>
      </c>
      <c r="BE531" s="279" t="s">
        <v>2638</v>
      </c>
      <c r="BF531" s="273" t="s">
        <v>3035</v>
      </c>
      <c r="BG531" s="273" t="s">
        <v>2640</v>
      </c>
      <c r="BH531" s="273" t="s">
        <v>2650</v>
      </c>
    </row>
    <row r="532" spans="49:60">
      <c r="AW532" s="273"/>
      <c r="AX532" s="273"/>
      <c r="AY532" s="273"/>
      <c r="AZ532" s="212"/>
      <c r="BA532" s="212"/>
      <c r="BB532" s="212"/>
      <c r="BC532" s="212"/>
      <c r="BD532" s="279" t="s">
        <v>1215</v>
      </c>
      <c r="BE532" s="279" t="s">
        <v>2639</v>
      </c>
      <c r="BF532" s="273" t="s">
        <v>2653</v>
      </c>
      <c r="BG532" s="273" t="s">
        <v>3030</v>
      </c>
      <c r="BH532" s="273" t="s">
        <v>1218</v>
      </c>
    </row>
    <row r="533" spans="49:60">
      <c r="AW533" s="273"/>
      <c r="AX533" s="273"/>
      <c r="AY533" s="273"/>
      <c r="AZ533" s="212"/>
      <c r="BA533" s="212"/>
      <c r="BB533" s="212"/>
      <c r="BC533" s="212"/>
      <c r="BD533" s="279" t="s">
        <v>1529</v>
      </c>
      <c r="BE533" s="279" t="s">
        <v>1527</v>
      </c>
      <c r="BF533" s="273" t="s">
        <v>1223</v>
      </c>
      <c r="BG533" s="273" t="s">
        <v>3031</v>
      </c>
      <c r="BH533" s="273" t="s">
        <v>1467</v>
      </c>
    </row>
    <row r="534" spans="49:60">
      <c r="AW534" s="273"/>
      <c r="AX534" s="273"/>
      <c r="AY534" s="273"/>
      <c r="AZ534" s="212"/>
      <c r="BA534" s="212"/>
      <c r="BB534" s="212"/>
      <c r="BC534" s="212"/>
      <c r="BD534" s="279" t="s">
        <v>2642</v>
      </c>
      <c r="BE534" s="279" t="s">
        <v>2640</v>
      </c>
      <c r="BF534" s="273" t="s">
        <v>2654</v>
      </c>
      <c r="BG534" s="273" t="s">
        <v>1466</v>
      </c>
      <c r="BH534" s="273" t="s">
        <v>2651</v>
      </c>
    </row>
    <row r="535" spans="49:60">
      <c r="AW535" s="273"/>
      <c r="AX535" s="273"/>
      <c r="AY535" s="273"/>
      <c r="AZ535" s="212"/>
      <c r="BA535" s="212"/>
      <c r="BB535" s="212"/>
      <c r="BC535" s="212"/>
      <c r="BD535" s="279" t="s">
        <v>2643</v>
      </c>
      <c r="BE535" s="279" t="s">
        <v>2641</v>
      </c>
      <c r="BF535" s="273" t="s">
        <v>2655</v>
      </c>
      <c r="BG535" s="273" t="s">
        <v>1528</v>
      </c>
      <c r="BH535" s="273" t="s">
        <v>198</v>
      </c>
    </row>
    <row r="536" spans="49:60">
      <c r="AW536" s="273"/>
      <c r="AX536" s="273"/>
      <c r="AY536" s="273"/>
      <c r="AZ536" s="212"/>
      <c r="BA536" s="212"/>
      <c r="BB536" s="212"/>
      <c r="BC536" s="212"/>
      <c r="BD536" s="279" t="s">
        <v>2644</v>
      </c>
      <c r="BE536" s="279" t="s">
        <v>1466</v>
      </c>
      <c r="BF536" s="273" t="s">
        <v>2656</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2645</v>
      </c>
      <c r="BE538" s="279" t="s">
        <v>1215</v>
      </c>
      <c r="BF538" s="273" t="s">
        <v>2657</v>
      </c>
      <c r="BG538" s="273" t="s">
        <v>3032</v>
      </c>
      <c r="BH538" s="273" t="s">
        <v>62</v>
      </c>
    </row>
    <row r="539" spans="49:60">
      <c r="AW539" s="273"/>
      <c r="AX539" s="273"/>
      <c r="AY539" s="273"/>
      <c r="AZ539" s="212"/>
      <c r="BA539" s="212"/>
      <c r="BB539" s="212"/>
      <c r="BC539" s="212"/>
      <c r="BD539" s="279" t="s">
        <v>2646</v>
      </c>
      <c r="BE539" s="279" t="s">
        <v>1529</v>
      </c>
      <c r="BF539" s="273" t="s">
        <v>2659</v>
      </c>
      <c r="BG539" s="273" t="s">
        <v>3033</v>
      </c>
      <c r="BH539" s="273" t="s">
        <v>1531</v>
      </c>
    </row>
    <row r="540" spans="49:60">
      <c r="AW540" s="273"/>
      <c r="AX540" s="273"/>
      <c r="AY540" s="273"/>
      <c r="AZ540" s="212"/>
      <c r="BA540" s="212"/>
      <c r="BB540" s="212"/>
      <c r="BC540" s="212"/>
      <c r="BD540" s="279" t="s">
        <v>2647</v>
      </c>
      <c r="BE540" s="279" t="s">
        <v>2642</v>
      </c>
      <c r="BF540" s="273" t="s">
        <v>1469</v>
      </c>
      <c r="BG540" s="273" t="s">
        <v>2643</v>
      </c>
      <c r="BH540" s="273" t="s">
        <v>1532</v>
      </c>
    </row>
    <row r="541" spans="49:60">
      <c r="AW541" s="273"/>
      <c r="AX541" s="273"/>
      <c r="AY541" s="273"/>
      <c r="AZ541" s="212"/>
      <c r="BA541" s="212"/>
      <c r="BB541" s="212"/>
      <c r="BC541" s="212"/>
      <c r="BD541" s="279" t="s">
        <v>2648</v>
      </c>
      <c r="BE541" s="279" t="s">
        <v>2643</v>
      </c>
      <c r="BF541" s="273" t="s">
        <v>1577</v>
      </c>
      <c r="BG541" s="273" t="s">
        <v>3034</v>
      </c>
      <c r="BH541" s="273" t="s">
        <v>1533</v>
      </c>
    </row>
    <row r="542" spans="49:60">
      <c r="AW542" s="273"/>
      <c r="AX542" s="273"/>
      <c r="AY542" s="273"/>
      <c r="AZ542" s="212"/>
      <c r="BA542" s="212"/>
      <c r="BB542" s="212"/>
      <c r="BC542" s="212"/>
      <c r="BD542" s="279" t="s">
        <v>2649</v>
      </c>
      <c r="BE542" s="279" t="s">
        <v>2644</v>
      </c>
      <c r="BF542" s="273" t="s">
        <v>2660</v>
      </c>
      <c r="BG542" s="273" t="s">
        <v>1216</v>
      </c>
      <c r="BH542" s="273" t="s">
        <v>1018</v>
      </c>
    </row>
    <row r="543" spans="49:60">
      <c r="AW543" s="273"/>
      <c r="AX543" s="273"/>
      <c r="AY543" s="273"/>
      <c r="AZ543" s="212"/>
      <c r="BA543" s="212"/>
      <c r="BB543" s="212"/>
      <c r="BC543" s="212"/>
      <c r="BD543" s="279" t="s">
        <v>2650</v>
      </c>
      <c r="BE543" s="279" t="s">
        <v>1216</v>
      </c>
      <c r="BF543" s="273" t="s">
        <v>3036</v>
      </c>
      <c r="BG543" s="273" t="s">
        <v>2645</v>
      </c>
      <c r="BH543" s="273" t="s">
        <v>1468</v>
      </c>
    </row>
    <row r="544" spans="49:60">
      <c r="AW544" s="273"/>
      <c r="AX544" s="273"/>
      <c r="AY544" s="273"/>
      <c r="AZ544" s="212"/>
      <c r="BA544" s="212"/>
      <c r="BB544" s="212"/>
      <c r="BC544" s="212"/>
      <c r="BD544" s="279" t="s">
        <v>1467</v>
      </c>
      <c r="BE544" s="279" t="s">
        <v>2645</v>
      </c>
      <c r="BF544" s="273" t="s">
        <v>3037</v>
      </c>
      <c r="BG544" s="273" t="s">
        <v>2646</v>
      </c>
      <c r="BH544" s="273" t="s">
        <v>2652</v>
      </c>
    </row>
    <row r="545" spans="49:60">
      <c r="AW545" s="273"/>
      <c r="AX545" s="273"/>
      <c r="AY545" s="273"/>
      <c r="AZ545" s="212"/>
      <c r="BA545" s="212"/>
      <c r="BB545" s="212"/>
      <c r="BC545" s="212"/>
      <c r="BD545" s="279" t="s">
        <v>2651</v>
      </c>
      <c r="BE545" s="279" t="s">
        <v>2646</v>
      </c>
      <c r="BF545" s="273" t="s">
        <v>2662</v>
      </c>
      <c r="BG545" s="273" t="s">
        <v>2647</v>
      </c>
      <c r="BH545" s="273" t="s">
        <v>1221</v>
      </c>
    </row>
    <row r="546" spans="49:60">
      <c r="AW546" s="273"/>
      <c r="AX546" s="273"/>
      <c r="AY546" s="273"/>
      <c r="AZ546" s="212"/>
      <c r="BA546" s="212"/>
      <c r="BB546" s="212"/>
      <c r="BC546" s="212"/>
      <c r="BD546" s="279" t="s">
        <v>198</v>
      </c>
      <c r="BE546" s="279" t="s">
        <v>2647</v>
      </c>
      <c r="BF546" s="273" t="s">
        <v>203</v>
      </c>
      <c r="BG546" s="273" t="s">
        <v>2649</v>
      </c>
      <c r="BH546" s="273" t="s">
        <v>1222</v>
      </c>
    </row>
    <row r="547" spans="49:60">
      <c r="AW547" s="273"/>
      <c r="AX547" s="273"/>
      <c r="AY547" s="273"/>
      <c r="AZ547" s="212"/>
      <c r="BA547" s="212"/>
      <c r="BB547" s="212"/>
      <c r="BC547" s="212"/>
      <c r="BD547" s="279" t="s">
        <v>1219</v>
      </c>
      <c r="BE547" s="279" t="s">
        <v>2648</v>
      </c>
      <c r="BF547" s="273" t="s">
        <v>1225</v>
      </c>
      <c r="BG547" s="273" t="s">
        <v>2650</v>
      </c>
      <c r="BH547" s="273" t="s">
        <v>3035</v>
      </c>
    </row>
    <row r="548" spans="49:60">
      <c r="AW548" s="273"/>
      <c r="AX548" s="273"/>
      <c r="AY548" s="273"/>
      <c r="AZ548" s="212"/>
      <c r="BA548" s="212"/>
      <c r="BB548" s="212"/>
      <c r="BC548" s="212"/>
      <c r="BD548" s="279" t="s">
        <v>1530</v>
      </c>
      <c r="BE548" s="279" t="s">
        <v>2649</v>
      </c>
      <c r="BF548" s="273" t="s">
        <v>2663</v>
      </c>
      <c r="BG548" s="273" t="s">
        <v>1218</v>
      </c>
      <c r="BH548" s="273" t="s">
        <v>1223</v>
      </c>
    </row>
    <row r="549" spans="49:60">
      <c r="AW549" s="273"/>
      <c r="AX549" s="273"/>
      <c r="AY549" s="273"/>
      <c r="AZ549" s="212"/>
      <c r="BA549" s="212"/>
      <c r="BB549" s="212"/>
      <c r="BC549" s="212"/>
      <c r="BD549" s="279" t="s">
        <v>62</v>
      </c>
      <c r="BE549" s="279" t="s">
        <v>2650</v>
      </c>
      <c r="BF549" s="273" t="s">
        <v>204</v>
      </c>
      <c r="BG549" s="273" t="s">
        <v>1467</v>
      </c>
      <c r="BH549" s="273" t="s">
        <v>3143</v>
      </c>
    </row>
    <row r="550" spans="49:60">
      <c r="AW550" s="273"/>
      <c r="AX550" s="273"/>
      <c r="AY550" s="273"/>
      <c r="AZ550" s="212"/>
      <c r="BA550" s="212"/>
      <c r="BB550" s="212"/>
      <c r="BC550" s="212"/>
      <c r="BD550" s="279" t="s">
        <v>1531</v>
      </c>
      <c r="BE550" s="279" t="s">
        <v>1467</v>
      </c>
      <c r="BF550" s="273" t="s">
        <v>2664</v>
      </c>
      <c r="BG550" s="273" t="s">
        <v>2651</v>
      </c>
      <c r="BH550" s="273" t="s">
        <v>1224</v>
      </c>
    </row>
    <row r="551" spans="49:60">
      <c r="AW551" s="273"/>
      <c r="AX551" s="273"/>
      <c r="AY551" s="273"/>
      <c r="AZ551" s="212"/>
      <c r="BA551" s="212"/>
      <c r="BB551" s="212"/>
      <c r="BC551" s="212"/>
      <c r="BD551" s="279" t="s">
        <v>1532</v>
      </c>
      <c r="BE551" s="279" t="s">
        <v>2651</v>
      </c>
      <c r="BF551" s="273" t="s">
        <v>205</v>
      </c>
      <c r="BG551" s="273" t="s">
        <v>198</v>
      </c>
      <c r="BH551" s="273" t="s">
        <v>2657</v>
      </c>
    </row>
    <row r="552" spans="49:60">
      <c r="AW552" s="273"/>
      <c r="AX552" s="273"/>
      <c r="AY552" s="273"/>
      <c r="AZ552" s="212"/>
      <c r="BA552" s="212"/>
      <c r="BB552" s="212"/>
      <c r="BC552" s="212"/>
      <c r="BD552" s="279" t="s">
        <v>1533</v>
      </c>
      <c r="BE552" s="279" t="s">
        <v>198</v>
      </c>
      <c r="BF552" s="273" t="s">
        <v>1226</v>
      </c>
      <c r="BG552" s="273" t="s">
        <v>1219</v>
      </c>
      <c r="BH552" s="273" t="s">
        <v>2659</v>
      </c>
    </row>
    <row r="553" spans="49:60">
      <c r="AW553" s="273"/>
      <c r="AX553" s="273"/>
      <c r="AY553" s="273"/>
      <c r="AZ553" s="212"/>
      <c r="BA553" s="212"/>
      <c r="BB553" s="212"/>
      <c r="BC553" s="212"/>
      <c r="BD553" s="279" t="s">
        <v>1018</v>
      </c>
      <c r="BE553" s="279" t="s">
        <v>1219</v>
      </c>
      <c r="BF553" s="273" t="s">
        <v>1470</v>
      </c>
      <c r="BG553" s="273" t="s">
        <v>1530</v>
      </c>
      <c r="BH553" s="273" t="s">
        <v>3114</v>
      </c>
    </row>
    <row r="554" spans="49:60">
      <c r="AW554" s="273"/>
      <c r="AX554" s="273"/>
      <c r="AY554" s="273"/>
      <c r="AZ554" s="212"/>
      <c r="BA554" s="212"/>
      <c r="BB554" s="212"/>
      <c r="BC554" s="212"/>
      <c r="BD554" s="279" t="s">
        <v>1468</v>
      </c>
      <c r="BE554" s="279" t="s">
        <v>1530</v>
      </c>
      <c r="BF554" s="273" t="s">
        <v>2666</v>
      </c>
      <c r="BG554" s="273" t="s">
        <v>62</v>
      </c>
      <c r="BH554" s="273" t="s">
        <v>1469</v>
      </c>
    </row>
    <row r="555" spans="49:60">
      <c r="AW555" s="273"/>
      <c r="AX555" s="273"/>
      <c r="AY555" s="273"/>
      <c r="AZ555" s="212"/>
      <c r="BA555" s="212"/>
      <c r="BB555" s="212"/>
      <c r="BC555" s="212"/>
      <c r="BD555" s="279" t="s">
        <v>2652</v>
      </c>
      <c r="BE555" s="279" t="s">
        <v>62</v>
      </c>
      <c r="BF555" s="273" t="s">
        <v>2667</v>
      </c>
      <c r="BG555" s="273" t="s">
        <v>1531</v>
      </c>
      <c r="BH555" s="273" t="s">
        <v>1577</v>
      </c>
    </row>
    <row r="556" spans="49:60">
      <c r="AW556" s="273"/>
      <c r="AX556" s="273"/>
      <c r="AY556" s="273"/>
      <c r="AZ556" s="212"/>
      <c r="BA556" s="212"/>
      <c r="BB556" s="212"/>
      <c r="BC556" s="212"/>
      <c r="BD556" s="279" t="s">
        <v>1221</v>
      </c>
      <c r="BE556" s="279" t="s">
        <v>1531</v>
      </c>
      <c r="BF556" s="273" t="s">
        <v>2668</v>
      </c>
      <c r="BG556" s="273" t="s">
        <v>1532</v>
      </c>
      <c r="BH556" s="273" t="s">
        <v>2660</v>
      </c>
    </row>
    <row r="557" spans="49:60">
      <c r="AW557" s="273"/>
      <c r="AX557" s="273"/>
      <c r="AY557" s="273"/>
      <c r="AZ557" s="281"/>
      <c r="BA557" s="281"/>
      <c r="BB557" s="281"/>
      <c r="BC557" s="281"/>
      <c r="BD557" s="279" t="s">
        <v>1222</v>
      </c>
      <c r="BE557" s="279" t="s">
        <v>1532</v>
      </c>
      <c r="BF557" s="273" t="s">
        <v>2669</v>
      </c>
      <c r="BG557" s="273" t="s">
        <v>1533</v>
      </c>
      <c r="BH557" s="273" t="s">
        <v>2661</v>
      </c>
    </row>
    <row r="558" spans="49:60">
      <c r="AW558" s="273"/>
      <c r="AX558" s="273"/>
      <c r="AY558" s="273"/>
      <c r="AZ558" s="281"/>
      <c r="BA558" s="281"/>
      <c r="BB558" s="281"/>
      <c r="BC558" s="281"/>
      <c r="BD558" s="279" t="s">
        <v>2653</v>
      </c>
      <c r="BE558" s="279" t="s">
        <v>1220</v>
      </c>
      <c r="BF558" s="273" t="s">
        <v>65</v>
      </c>
      <c r="BG558" s="273" t="s">
        <v>1018</v>
      </c>
      <c r="BH558" s="273" t="s">
        <v>3115</v>
      </c>
    </row>
    <row r="559" spans="49:60">
      <c r="AW559" s="273"/>
      <c r="AX559" s="273"/>
      <c r="AY559" s="273"/>
      <c r="AZ559" s="281"/>
      <c r="BA559" s="281"/>
      <c r="BB559" s="281"/>
      <c r="BC559" s="281"/>
      <c r="BD559" s="279" t="s">
        <v>1223</v>
      </c>
      <c r="BE559" s="279" t="s">
        <v>1533</v>
      </c>
      <c r="BF559" s="273" t="s">
        <v>2670</v>
      </c>
      <c r="BG559" s="273" t="s">
        <v>1468</v>
      </c>
      <c r="BH559" s="273" t="s">
        <v>2662</v>
      </c>
    </row>
    <row r="560" spans="49:60">
      <c r="AW560" s="273"/>
      <c r="AX560" s="273"/>
      <c r="AY560" s="273"/>
      <c r="AZ560" s="281"/>
      <c r="BA560" s="281"/>
      <c r="BB560" s="281"/>
      <c r="BC560" s="281"/>
      <c r="BD560" s="279" t="s">
        <v>2654</v>
      </c>
      <c r="BE560" s="279" t="s">
        <v>1018</v>
      </c>
      <c r="BF560" s="273" t="s">
        <v>1227</v>
      </c>
      <c r="BG560" s="273" t="s">
        <v>2652</v>
      </c>
      <c r="BH560" s="273" t="s">
        <v>203</v>
      </c>
    </row>
    <row r="561" spans="49:60">
      <c r="AW561" s="273"/>
      <c r="AX561" s="273"/>
      <c r="AY561" s="273"/>
      <c r="AZ561" s="273"/>
      <c r="BA561" s="273"/>
      <c r="BB561" s="273"/>
      <c r="BC561" s="273"/>
      <c r="BD561" s="279" t="s">
        <v>2655</v>
      </c>
      <c r="BE561" s="279" t="s">
        <v>1468</v>
      </c>
      <c r="BF561" s="273" t="s">
        <v>2671</v>
      </c>
      <c r="BG561" s="273" t="s">
        <v>1221</v>
      </c>
      <c r="BH561" s="273" t="s">
        <v>1225</v>
      </c>
    </row>
    <row r="562" spans="49:60">
      <c r="AW562" s="273"/>
      <c r="AX562" s="273"/>
      <c r="AY562" s="273"/>
      <c r="AZ562" s="273"/>
      <c r="BA562" s="273"/>
      <c r="BB562" s="273"/>
      <c r="BC562" s="273"/>
      <c r="BD562" s="279" t="s">
        <v>2656</v>
      </c>
      <c r="BE562" s="279" t="s">
        <v>2652</v>
      </c>
      <c r="BF562" s="273" t="s">
        <v>2672</v>
      </c>
      <c r="BG562" s="273" t="s">
        <v>1222</v>
      </c>
      <c r="BH562" s="273" t="s">
        <v>2663</v>
      </c>
    </row>
    <row r="563" spans="49:60">
      <c r="AW563" s="273"/>
      <c r="AX563" s="273"/>
      <c r="AY563" s="273"/>
      <c r="AZ563" s="273"/>
      <c r="BA563" s="273"/>
      <c r="BB563" s="273"/>
      <c r="BC563" s="273"/>
      <c r="BD563" s="279" t="s">
        <v>1224</v>
      </c>
      <c r="BE563" s="279" t="s">
        <v>1221</v>
      </c>
      <c r="BF563" s="273" t="s">
        <v>2673</v>
      </c>
      <c r="BG563" s="273" t="s">
        <v>3142</v>
      </c>
      <c r="BH563" s="273" t="s">
        <v>204</v>
      </c>
    </row>
    <row r="564" spans="49:60">
      <c r="AW564" s="273"/>
      <c r="AX564" s="273"/>
      <c r="AY564" s="273"/>
      <c r="AZ564" s="273"/>
      <c r="BA564" s="273"/>
      <c r="BB564" s="273"/>
      <c r="BC564" s="273"/>
      <c r="BD564" s="279" t="s">
        <v>2657</v>
      </c>
      <c r="BE564" s="279" t="s">
        <v>1222</v>
      </c>
      <c r="BF564" s="273" t="s">
        <v>1534</v>
      </c>
      <c r="BG564" s="273" t="s">
        <v>3035</v>
      </c>
      <c r="BH564" s="273" t="s">
        <v>2664</v>
      </c>
    </row>
    <row r="565" spans="49:60">
      <c r="AW565" s="273"/>
      <c r="AX565" s="273"/>
      <c r="AY565" s="273"/>
      <c r="AZ565" s="273"/>
      <c r="BA565" s="273"/>
      <c r="BB565" s="273"/>
      <c r="BC565" s="273"/>
      <c r="BD565" s="279" t="s">
        <v>2658</v>
      </c>
      <c r="BE565" s="279" t="s">
        <v>2653</v>
      </c>
      <c r="BF565" s="273" t="s">
        <v>1535</v>
      </c>
      <c r="BG565" s="273" t="s">
        <v>2653</v>
      </c>
      <c r="BH565" s="273" t="s">
        <v>205</v>
      </c>
    </row>
    <row r="566" spans="49:60">
      <c r="AW566" s="273"/>
      <c r="AX566" s="273"/>
      <c r="AY566" s="273"/>
      <c r="AZ566" s="273"/>
      <c r="BA566" s="273"/>
      <c r="BB566" s="273"/>
      <c r="BC566" s="273"/>
      <c r="BD566" s="279" t="s">
        <v>2659</v>
      </c>
      <c r="BE566" s="279" t="s">
        <v>1223</v>
      </c>
      <c r="BF566" s="273" t="s">
        <v>2940</v>
      </c>
      <c r="BG566" s="273" t="s">
        <v>1223</v>
      </c>
      <c r="BH566" s="273" t="s">
        <v>1226</v>
      </c>
    </row>
    <row r="567" spans="49:60">
      <c r="AW567" s="273"/>
      <c r="AX567" s="273"/>
      <c r="AY567" s="273"/>
      <c r="AZ567" s="273"/>
      <c r="BA567" s="273"/>
      <c r="BB567" s="273"/>
      <c r="BC567" s="273"/>
      <c r="BD567" s="279" t="s">
        <v>1469</v>
      </c>
      <c r="BE567" s="279" t="s">
        <v>2654</v>
      </c>
      <c r="BF567" s="273" t="s">
        <v>1536</v>
      </c>
      <c r="BG567" s="273" t="s">
        <v>3143</v>
      </c>
      <c r="BH567" s="273" t="s">
        <v>1470</v>
      </c>
    </row>
    <row r="568" spans="49:60">
      <c r="AW568" s="273"/>
      <c r="AX568" s="273"/>
      <c r="AY568" s="273"/>
      <c r="AZ568" s="273"/>
      <c r="BA568" s="273"/>
      <c r="BB568" s="273"/>
      <c r="BC568" s="273"/>
      <c r="BD568" s="279" t="s">
        <v>1577</v>
      </c>
      <c r="BE568" s="279" t="s">
        <v>2655</v>
      </c>
      <c r="BF568" s="273" t="s">
        <v>1228</v>
      </c>
      <c r="BG568" s="273" t="s">
        <v>2655</v>
      </c>
      <c r="BH568" s="273" t="s">
        <v>2666</v>
      </c>
    </row>
    <row r="569" spans="49:60">
      <c r="AW569" s="273"/>
      <c r="AX569" s="273"/>
      <c r="AY569" s="273"/>
      <c r="AZ569" s="273"/>
      <c r="BA569" s="273"/>
      <c r="BB569" s="273"/>
      <c r="BC569" s="273"/>
      <c r="BD569" s="279" t="s">
        <v>2660</v>
      </c>
      <c r="BE569" s="279" t="s">
        <v>2656</v>
      </c>
      <c r="BF569" s="273" t="s">
        <v>1229</v>
      </c>
      <c r="BG569" s="273" t="s">
        <v>2656</v>
      </c>
      <c r="BH569" s="273" t="s">
        <v>2667</v>
      </c>
    </row>
    <row r="570" spans="49:60">
      <c r="AW570" s="273"/>
      <c r="AX570" s="273"/>
      <c r="AY570" s="273"/>
      <c r="AZ570" s="273"/>
      <c r="BA570" s="273"/>
      <c r="BB570" s="273"/>
      <c r="BC570" s="273"/>
      <c r="BD570" s="279" t="s">
        <v>2661</v>
      </c>
      <c r="BE570" s="279" t="s">
        <v>1224</v>
      </c>
      <c r="BF570" s="273" t="s">
        <v>68</v>
      </c>
      <c r="BG570" s="273" t="s">
        <v>1224</v>
      </c>
      <c r="BH570" s="273" t="s">
        <v>2668</v>
      </c>
    </row>
    <row r="571" spans="49:60">
      <c r="AW571" s="273"/>
      <c r="AX571" s="273"/>
      <c r="AY571" s="273"/>
      <c r="AZ571" s="273"/>
      <c r="BA571" s="273"/>
      <c r="BB571" s="273"/>
      <c r="BC571" s="273"/>
      <c r="BD571" s="279" t="s">
        <v>2662</v>
      </c>
      <c r="BE571" s="279" t="s">
        <v>2657</v>
      </c>
      <c r="BF571" s="273" t="s">
        <v>1230</v>
      </c>
      <c r="BG571" s="273" t="s">
        <v>2657</v>
      </c>
      <c r="BH571" s="273" t="s">
        <v>2669</v>
      </c>
    </row>
    <row r="572" spans="49:60">
      <c r="AW572" s="273"/>
      <c r="AX572" s="273"/>
      <c r="AY572" s="273"/>
      <c r="AZ572" s="273"/>
      <c r="BA572" s="273"/>
      <c r="BB572" s="273"/>
      <c r="BC572" s="273"/>
      <c r="BD572" s="279" t="s">
        <v>203</v>
      </c>
      <c r="BE572" s="279" t="s">
        <v>2658</v>
      </c>
      <c r="BF572" s="273" t="s">
        <v>2675</v>
      </c>
      <c r="BG572" s="273" t="s">
        <v>2659</v>
      </c>
      <c r="BH572" s="273" t="s">
        <v>65</v>
      </c>
    </row>
    <row r="573" spans="49:60">
      <c r="AW573" s="273"/>
      <c r="AX573" s="273"/>
      <c r="AY573" s="273"/>
      <c r="AZ573" s="273"/>
      <c r="BA573" s="273"/>
      <c r="BB573" s="273"/>
      <c r="BC573" s="273"/>
      <c r="BD573" s="279" t="s">
        <v>1225</v>
      </c>
      <c r="BE573" s="279" t="s">
        <v>2659</v>
      </c>
      <c r="BF573" s="273" t="s">
        <v>1073</v>
      </c>
      <c r="BG573" s="273" t="s">
        <v>3114</v>
      </c>
      <c r="BH573" s="273" t="s">
        <v>2670</v>
      </c>
    </row>
    <row r="574" spans="49:60">
      <c r="AW574" s="273"/>
      <c r="AX574" s="273"/>
      <c r="AY574" s="273"/>
      <c r="AZ574" s="273"/>
      <c r="BA574" s="273"/>
      <c r="BB574" s="273"/>
      <c r="BC574" s="273"/>
      <c r="BD574" s="279" t="s">
        <v>2663</v>
      </c>
      <c r="BE574" s="279" t="s">
        <v>1469</v>
      </c>
      <c r="BF574" s="273" t="s">
        <v>2676</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2671</v>
      </c>
    </row>
    <row r="576" spans="49:60">
      <c r="AW576" s="273"/>
      <c r="AX576" s="273"/>
      <c r="AY576" s="273"/>
      <c r="AZ576" s="273"/>
      <c r="BA576" s="273"/>
      <c r="BB576" s="273"/>
      <c r="BC576" s="273"/>
      <c r="BD576" s="279" t="s">
        <v>2664</v>
      </c>
      <c r="BE576" s="279" t="s">
        <v>2660</v>
      </c>
      <c r="BF576" s="273" t="s">
        <v>2677</v>
      </c>
      <c r="BG576" s="273" t="s">
        <v>2660</v>
      </c>
      <c r="BH576" s="273" t="s">
        <v>2673</v>
      </c>
    </row>
    <row r="577" spans="49:60">
      <c r="AW577" s="273"/>
      <c r="AX577" s="273"/>
      <c r="AY577" s="273"/>
      <c r="AZ577" s="273"/>
      <c r="BA577" s="273"/>
      <c r="BB577" s="273"/>
      <c r="BC577" s="273"/>
      <c r="BD577" s="279" t="s">
        <v>205</v>
      </c>
      <c r="BE577" s="212" t="s">
        <v>2948</v>
      </c>
      <c r="BF577" s="273" t="s">
        <v>2678</v>
      </c>
      <c r="BG577" s="273" t="s">
        <v>2661</v>
      </c>
      <c r="BH577" s="273" t="s">
        <v>1534</v>
      </c>
    </row>
    <row r="578" spans="49:60">
      <c r="AW578" s="282"/>
      <c r="AX578" s="282"/>
      <c r="AY578" s="282"/>
      <c r="AZ578" s="282"/>
      <c r="BA578" s="282"/>
      <c r="BB578" s="282"/>
      <c r="BC578" s="282"/>
      <c r="BD578" s="279" t="s">
        <v>1226</v>
      </c>
      <c r="BE578" s="279" t="s">
        <v>2662</v>
      </c>
      <c r="BF578" s="273" t="s">
        <v>2679</v>
      </c>
      <c r="BG578" s="273" t="s">
        <v>3115</v>
      </c>
      <c r="BH578" s="273" t="s">
        <v>1535</v>
      </c>
    </row>
    <row r="579" spans="49:60">
      <c r="AW579" s="282"/>
      <c r="AX579" s="282"/>
      <c r="AY579" s="282"/>
      <c r="AZ579" s="282"/>
      <c r="BA579" s="282"/>
      <c r="BB579" s="282"/>
      <c r="BC579" s="282"/>
      <c r="BD579" s="279" t="s">
        <v>1470</v>
      </c>
      <c r="BE579" s="279" t="s">
        <v>203</v>
      </c>
      <c r="BF579" s="273" t="s">
        <v>2680</v>
      </c>
      <c r="BG579" s="273" t="s">
        <v>2662</v>
      </c>
      <c r="BH579" s="273" t="s">
        <v>2940</v>
      </c>
    </row>
    <row r="580" spans="49:60">
      <c r="AW580" s="282"/>
      <c r="AX580" s="282"/>
      <c r="AY580" s="282"/>
      <c r="AZ580" s="282"/>
      <c r="BA580" s="282"/>
      <c r="BB580" s="282"/>
      <c r="BC580" s="282"/>
      <c r="BD580" s="279" t="s">
        <v>2665</v>
      </c>
      <c r="BE580" s="279" t="s">
        <v>1225</v>
      </c>
      <c r="BF580" s="273" t="s">
        <v>1537</v>
      </c>
      <c r="BG580" s="273" t="s">
        <v>203</v>
      </c>
      <c r="BH580" s="273" t="s">
        <v>1536</v>
      </c>
    </row>
    <row r="581" spans="49:60">
      <c r="AW581" s="282"/>
      <c r="AX581" s="282"/>
      <c r="AY581" s="282"/>
      <c r="AZ581" s="282"/>
      <c r="BA581" s="282"/>
      <c r="BB581" s="282"/>
      <c r="BC581" s="282"/>
      <c r="BD581" s="279" t="s">
        <v>2666</v>
      </c>
      <c r="BE581" s="279" t="s">
        <v>2663</v>
      </c>
      <c r="BF581" s="273" t="s">
        <v>1231</v>
      </c>
      <c r="BG581" s="273" t="s">
        <v>1225</v>
      </c>
      <c r="BH581" s="273" t="s">
        <v>1228</v>
      </c>
    </row>
    <row r="582" spans="49:60">
      <c r="AW582" s="282"/>
      <c r="AX582" s="282"/>
      <c r="AY582" s="282"/>
      <c r="AZ582" s="282"/>
      <c r="BA582" s="282"/>
      <c r="BB582" s="282"/>
      <c r="BC582" s="282"/>
      <c r="BD582" s="279" t="s">
        <v>2667</v>
      </c>
      <c r="BE582" s="279" t="s">
        <v>204</v>
      </c>
      <c r="BF582" s="273" t="s">
        <v>1232</v>
      </c>
      <c r="BG582" s="273" t="s">
        <v>2663</v>
      </c>
      <c r="BH582" s="273" t="s">
        <v>3177</v>
      </c>
    </row>
    <row r="583" spans="49:60">
      <c r="AW583" s="282"/>
      <c r="AX583" s="282"/>
      <c r="AY583" s="282"/>
      <c r="AZ583" s="282"/>
      <c r="BA583" s="282"/>
      <c r="BB583" s="282"/>
      <c r="BC583" s="282"/>
      <c r="BD583" s="279" t="s">
        <v>2668</v>
      </c>
      <c r="BE583" s="279" t="s">
        <v>2664</v>
      </c>
      <c r="BF583" s="273" t="s">
        <v>1233</v>
      </c>
      <c r="BG583" s="273" t="s">
        <v>204</v>
      </c>
      <c r="BH583" s="273" t="s">
        <v>1229</v>
      </c>
    </row>
    <row r="584" spans="49:60">
      <c r="AW584" s="282"/>
      <c r="AX584" s="282"/>
      <c r="AY584" s="282"/>
      <c r="AZ584" s="282"/>
      <c r="BA584" s="282"/>
      <c r="BB584" s="282"/>
      <c r="BC584" s="282"/>
      <c r="BD584" s="279" t="s">
        <v>2669</v>
      </c>
      <c r="BE584" s="279" t="s">
        <v>205</v>
      </c>
      <c r="BF584" s="273" t="s">
        <v>2682</v>
      </c>
      <c r="BG584" s="273" t="s">
        <v>2664</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2670</v>
      </c>
      <c r="BE586" s="279" t="s">
        <v>1470</v>
      </c>
      <c r="BF586" s="273" t="s">
        <v>2683</v>
      </c>
      <c r="BG586" s="273" t="s">
        <v>1226</v>
      </c>
      <c r="BH586" s="273" t="s">
        <v>2675</v>
      </c>
    </row>
    <row r="587" spans="49:60">
      <c r="AW587" s="282"/>
      <c r="AX587" s="282"/>
      <c r="AY587" s="282"/>
      <c r="AZ587" s="282"/>
      <c r="BA587" s="282"/>
      <c r="BB587" s="282"/>
      <c r="BC587" s="282"/>
      <c r="BD587" s="279" t="s">
        <v>1227</v>
      </c>
      <c r="BE587" s="279" t="s">
        <v>2665</v>
      </c>
      <c r="BF587" s="273" t="s">
        <v>1472</v>
      </c>
      <c r="BG587" s="273" t="s">
        <v>1470</v>
      </c>
      <c r="BH587" s="273" t="s">
        <v>1073</v>
      </c>
    </row>
    <row r="588" spans="49:60">
      <c r="AW588" s="282"/>
      <c r="AX588" s="282"/>
      <c r="AY588" s="282"/>
      <c r="AZ588" s="282"/>
      <c r="BA588" s="282"/>
      <c r="BB588" s="282"/>
      <c r="BC588" s="282"/>
      <c r="BD588" s="279" t="s">
        <v>2671</v>
      </c>
      <c r="BE588" s="279" t="s">
        <v>2666</v>
      </c>
      <c r="BF588" s="273" t="s">
        <v>2684</v>
      </c>
      <c r="BG588" s="273" t="s">
        <v>2666</v>
      </c>
      <c r="BH588" s="273" t="s">
        <v>2676</v>
      </c>
    </row>
    <row r="589" spans="49:60">
      <c r="AW589" s="282"/>
      <c r="AX589" s="282"/>
      <c r="AY589" s="282"/>
      <c r="AZ589" s="282"/>
      <c r="BA589" s="282"/>
      <c r="BB589" s="282"/>
      <c r="BC589" s="282"/>
      <c r="BD589" s="279" t="s">
        <v>2672</v>
      </c>
      <c r="BE589" s="279" t="s">
        <v>2667</v>
      </c>
      <c r="BF589" s="273" t="s">
        <v>2685</v>
      </c>
      <c r="BG589" s="273" t="s">
        <v>2667</v>
      </c>
      <c r="BH589" s="273" t="s">
        <v>1471</v>
      </c>
    </row>
    <row r="590" spans="49:60">
      <c r="AW590" s="282"/>
      <c r="AX590" s="282"/>
      <c r="AY590" s="282"/>
      <c r="AZ590" s="282"/>
      <c r="BA590" s="282"/>
      <c r="BB590" s="282"/>
      <c r="BC590" s="282"/>
      <c r="BD590" s="279" t="s">
        <v>2673</v>
      </c>
      <c r="BE590" s="279" t="s">
        <v>2668</v>
      </c>
      <c r="BF590" s="273" t="s">
        <v>3038</v>
      </c>
      <c r="BG590" s="273" t="s">
        <v>2668</v>
      </c>
      <c r="BH590" s="273" t="s">
        <v>2678</v>
      </c>
    </row>
    <row r="591" spans="49:60">
      <c r="AW591" s="282"/>
      <c r="AX591" s="282"/>
      <c r="AY591" s="282"/>
      <c r="AZ591" s="282"/>
      <c r="BA591" s="282"/>
      <c r="BB591" s="282"/>
      <c r="BC591" s="282"/>
      <c r="BD591" s="279" t="s">
        <v>1534</v>
      </c>
      <c r="BE591" s="279" t="s">
        <v>2669</v>
      </c>
      <c r="BF591" s="273" t="s">
        <v>2686</v>
      </c>
      <c r="BG591" s="273" t="s">
        <v>2669</v>
      </c>
      <c r="BH591" s="273" t="s">
        <v>2679</v>
      </c>
    </row>
    <row r="592" spans="49:60">
      <c r="AW592" s="282"/>
      <c r="AX592" s="282"/>
      <c r="AY592" s="282"/>
      <c r="AZ592" s="282"/>
      <c r="BA592" s="282"/>
      <c r="BB592" s="282"/>
      <c r="BC592" s="282"/>
      <c r="BD592" s="279" t="s">
        <v>1535</v>
      </c>
      <c r="BE592" s="279" t="s">
        <v>65</v>
      </c>
      <c r="BF592" s="273" t="s">
        <v>2687</v>
      </c>
      <c r="BG592" s="273" t="s">
        <v>65</v>
      </c>
      <c r="BH592" s="273" t="s">
        <v>2680</v>
      </c>
    </row>
    <row r="593" spans="49:63">
      <c r="AW593" s="282"/>
      <c r="AX593" s="282"/>
      <c r="AY593" s="282"/>
      <c r="AZ593" s="282"/>
      <c r="BA593" s="282"/>
      <c r="BB593" s="282"/>
      <c r="BC593" s="282"/>
      <c r="BD593" s="279" t="s">
        <v>2940</v>
      </c>
      <c r="BE593" s="279" t="s">
        <v>2670</v>
      </c>
      <c r="BF593" s="273" t="s">
        <v>2688</v>
      </c>
      <c r="BG593" s="273" t="s">
        <v>2670</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2671</v>
      </c>
      <c r="BF595" s="273" t="s">
        <v>2689</v>
      </c>
      <c r="BG595" s="273" t="s">
        <v>2671</v>
      </c>
      <c r="BH595" s="273" t="s">
        <v>1232</v>
      </c>
    </row>
    <row r="596" spans="49:63">
      <c r="AW596" s="282"/>
      <c r="AX596" s="282"/>
      <c r="AY596" s="282"/>
      <c r="AZ596" s="282"/>
      <c r="BA596" s="282"/>
      <c r="BB596" s="282"/>
      <c r="BC596" s="282"/>
      <c r="BD596" s="279" t="s">
        <v>1229</v>
      </c>
      <c r="BE596" s="279" t="s">
        <v>2672</v>
      </c>
      <c r="BF596" s="273" t="s">
        <v>2690</v>
      </c>
      <c r="BG596" s="273" t="s">
        <v>2672</v>
      </c>
      <c r="BH596" s="273" t="s">
        <v>1233</v>
      </c>
    </row>
    <row r="597" spans="49:63">
      <c r="AW597" s="282"/>
      <c r="AX597" s="282"/>
      <c r="AY597" s="282"/>
      <c r="AZ597" s="282"/>
      <c r="BA597" s="282"/>
      <c r="BB597" s="282"/>
      <c r="BC597" s="282"/>
      <c r="BD597" s="279" t="s">
        <v>68</v>
      </c>
      <c r="BE597" s="279" t="s">
        <v>2673</v>
      </c>
      <c r="BF597" s="273" t="s">
        <v>1235</v>
      </c>
      <c r="BG597" s="273" t="s">
        <v>2673</v>
      </c>
      <c r="BH597" s="273" t="s">
        <v>2682</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2675</v>
      </c>
      <c r="BE599" s="279" t="s">
        <v>1535</v>
      </c>
      <c r="BF599" s="273" t="s">
        <v>2691</v>
      </c>
      <c r="BG599" s="273" t="s">
        <v>1535</v>
      </c>
      <c r="BH599" s="273" t="s">
        <v>1472</v>
      </c>
    </row>
    <row r="600" spans="49:63">
      <c r="AW600" s="282"/>
      <c r="AX600" s="282"/>
      <c r="AY600" s="282"/>
      <c r="AZ600" s="282"/>
      <c r="BA600" s="282"/>
      <c r="BB600" s="282"/>
      <c r="BC600" s="282"/>
      <c r="BD600" s="279" t="s">
        <v>1073</v>
      </c>
      <c r="BE600" s="279" t="s">
        <v>2674</v>
      </c>
      <c r="BF600" s="273" t="s">
        <v>3039</v>
      </c>
      <c r="BG600" s="273" t="s">
        <v>2940</v>
      </c>
      <c r="BH600" s="273" t="s">
        <v>2685</v>
      </c>
    </row>
    <row r="601" spans="49:63">
      <c r="AW601" s="282"/>
      <c r="AX601" s="282"/>
      <c r="AY601" s="282"/>
      <c r="AZ601" s="282"/>
      <c r="BA601" s="282"/>
      <c r="BB601" s="282"/>
      <c r="BC601" s="282"/>
      <c r="BD601" s="279" t="s">
        <v>2676</v>
      </c>
      <c r="BE601" s="279" t="s">
        <v>1536</v>
      </c>
      <c r="BF601" s="273" t="s">
        <v>1473</v>
      </c>
      <c r="BG601" s="273" t="s">
        <v>1536</v>
      </c>
      <c r="BH601" s="273" t="s">
        <v>3038</v>
      </c>
    </row>
    <row r="602" spans="49:63">
      <c r="AW602" s="282"/>
      <c r="AX602" s="282"/>
      <c r="AY602" s="282"/>
      <c r="AZ602" s="282"/>
      <c r="BA602" s="282"/>
      <c r="BB602" s="282"/>
      <c r="BC602" s="282"/>
      <c r="BD602" s="279" t="s">
        <v>1471</v>
      </c>
      <c r="BE602" s="279" t="s">
        <v>1228</v>
      </c>
      <c r="BF602" s="273" t="s">
        <v>1538</v>
      </c>
      <c r="BG602" s="273" t="s">
        <v>1228</v>
      </c>
      <c r="BH602" s="273" t="s">
        <v>2686</v>
      </c>
    </row>
    <row r="603" spans="49:63">
      <c r="AW603" s="282"/>
      <c r="AX603" s="282"/>
      <c r="AY603" s="282"/>
      <c r="AZ603" s="282"/>
      <c r="BA603" s="282"/>
      <c r="BB603" s="282"/>
      <c r="BC603" s="282"/>
      <c r="BD603" s="279" t="s">
        <v>2677</v>
      </c>
      <c r="BE603" s="279" t="s">
        <v>1229</v>
      </c>
      <c r="BF603" s="273" t="s">
        <v>2692</v>
      </c>
      <c r="BG603" s="273" t="s">
        <v>1229</v>
      </c>
      <c r="BH603" s="273" t="s">
        <v>2687</v>
      </c>
    </row>
    <row r="604" spans="49:63">
      <c r="AW604" s="282"/>
      <c r="AX604" s="282"/>
      <c r="AY604" s="282"/>
      <c r="AZ604" s="282"/>
      <c r="BA604" s="282"/>
      <c r="BB604" s="282"/>
      <c r="BC604" s="282"/>
      <c r="BD604" s="279" t="s">
        <v>2678</v>
      </c>
      <c r="BE604" s="279" t="s">
        <v>68</v>
      </c>
      <c r="BF604" s="273" t="s">
        <v>1237</v>
      </c>
      <c r="BG604" s="273" t="s">
        <v>68</v>
      </c>
      <c r="BH604" s="273" t="s">
        <v>1234</v>
      </c>
    </row>
    <row r="605" spans="49:63">
      <c r="AW605" s="282"/>
      <c r="AX605" s="282"/>
      <c r="AY605" s="282"/>
      <c r="AZ605" s="282"/>
      <c r="BA605" s="282"/>
      <c r="BB605" s="282"/>
      <c r="BC605" s="282"/>
      <c r="BD605" s="279" t="s">
        <v>2679</v>
      </c>
      <c r="BE605" s="279" t="s">
        <v>1230</v>
      </c>
      <c r="BF605" s="273" t="s">
        <v>216</v>
      </c>
      <c r="BG605" s="273" t="s">
        <v>1230</v>
      </c>
      <c r="BH605" s="273" t="s">
        <v>2689</v>
      </c>
    </row>
    <row r="606" spans="49:63">
      <c r="AW606" s="282"/>
      <c r="AX606" s="282"/>
      <c r="AY606" s="282"/>
      <c r="AZ606" s="282"/>
      <c r="BA606" s="282"/>
      <c r="BB606" s="282"/>
      <c r="BC606" s="282"/>
      <c r="BD606" s="279" t="s">
        <v>2680</v>
      </c>
      <c r="BE606" s="279" t="s">
        <v>2675</v>
      </c>
      <c r="BF606" s="273" t="s">
        <v>1238</v>
      </c>
      <c r="BG606" s="273" t="s">
        <v>2675</v>
      </c>
      <c r="BH606" s="273" t="s">
        <v>2690</v>
      </c>
    </row>
    <row r="607" spans="49:63">
      <c r="AW607" s="282"/>
      <c r="AX607" s="282"/>
      <c r="AY607" s="282"/>
      <c r="AZ607" s="282"/>
      <c r="BA607" s="282"/>
      <c r="BB607" s="282"/>
      <c r="BC607" s="282"/>
      <c r="BD607" s="279" t="s">
        <v>2681</v>
      </c>
      <c r="BE607" s="279" t="s">
        <v>1073</v>
      </c>
      <c r="BF607" s="273" t="s">
        <v>2694</v>
      </c>
      <c r="BG607" s="273" t="s">
        <v>1073</v>
      </c>
      <c r="BH607" s="273" t="s">
        <v>1236</v>
      </c>
    </row>
    <row r="608" spans="49:63">
      <c r="AW608" s="282"/>
      <c r="AX608" s="282"/>
      <c r="AY608" s="282"/>
      <c r="AZ608" s="282"/>
      <c r="BA608" s="282"/>
      <c r="BB608" s="282"/>
      <c r="BC608" s="282"/>
      <c r="BD608" s="279" t="s">
        <v>1537</v>
      </c>
      <c r="BE608" s="279" t="s">
        <v>2676</v>
      </c>
      <c r="BF608" s="273" t="s">
        <v>1474</v>
      </c>
      <c r="BG608" s="273" t="s">
        <v>2676</v>
      </c>
      <c r="BH608" s="273" t="s">
        <v>2691</v>
      </c>
    </row>
    <row r="609" spans="49:60">
      <c r="AW609" s="282"/>
      <c r="AX609" s="282"/>
      <c r="AY609" s="282"/>
      <c r="AZ609" s="282"/>
      <c r="BA609" s="282"/>
      <c r="BB609" s="282"/>
      <c r="BC609" s="282"/>
      <c r="BD609" s="279" t="s">
        <v>1231</v>
      </c>
      <c r="BE609" s="279" t="s">
        <v>1471</v>
      </c>
      <c r="BF609" s="273" t="s">
        <v>2695</v>
      </c>
      <c r="BG609" s="273" t="s">
        <v>1471</v>
      </c>
      <c r="BH609" s="273" t="s">
        <v>3039</v>
      </c>
    </row>
    <row r="610" spans="49:60">
      <c r="AW610" s="282"/>
      <c r="AX610" s="282"/>
      <c r="AY610" s="282"/>
      <c r="AZ610" s="282"/>
      <c r="BA610" s="282"/>
      <c r="BB610" s="282"/>
      <c r="BC610" s="282"/>
      <c r="BD610" s="279" t="s">
        <v>1232</v>
      </c>
      <c r="BE610" s="279" t="s">
        <v>2677</v>
      </c>
      <c r="BF610" s="273" t="s">
        <v>2696</v>
      </c>
      <c r="BG610" s="273" t="s">
        <v>2677</v>
      </c>
      <c r="BH610" s="273" t="s">
        <v>1473</v>
      </c>
    </row>
    <row r="611" spans="49:60">
      <c r="AW611" s="282"/>
      <c r="AX611" s="282"/>
      <c r="AY611" s="282"/>
      <c r="AZ611" s="282"/>
      <c r="BA611" s="282"/>
      <c r="BB611" s="282"/>
      <c r="BC611" s="282"/>
      <c r="BD611" s="279" t="s">
        <v>1233</v>
      </c>
      <c r="BE611" s="279" t="s">
        <v>2678</v>
      </c>
      <c r="BF611" s="273" t="s">
        <v>2697</v>
      </c>
      <c r="BG611" s="273" t="s">
        <v>2678</v>
      </c>
      <c r="BH611" s="273" t="s">
        <v>1538</v>
      </c>
    </row>
    <row r="612" spans="49:60">
      <c r="AW612" s="282"/>
      <c r="AX612" s="282"/>
      <c r="AY612" s="282"/>
      <c r="AZ612" s="282"/>
      <c r="BA612" s="282"/>
      <c r="BB612" s="282"/>
      <c r="BC612" s="282"/>
      <c r="BD612" s="279" t="s">
        <v>2682</v>
      </c>
      <c r="BE612" s="279" t="s">
        <v>2679</v>
      </c>
      <c r="BF612" s="273" t="s">
        <v>2698</v>
      </c>
      <c r="BG612" s="273" t="s">
        <v>2679</v>
      </c>
      <c r="BH612" s="273" t="s">
        <v>2692</v>
      </c>
    </row>
    <row r="613" spans="49:60">
      <c r="AW613" s="282"/>
      <c r="AX613" s="282"/>
      <c r="AY613" s="282"/>
      <c r="AZ613" s="282"/>
      <c r="BA613" s="282"/>
      <c r="BB613" s="282"/>
      <c r="BC613" s="282"/>
      <c r="BD613" s="279" t="s">
        <v>209</v>
      </c>
      <c r="BE613" s="279" t="s">
        <v>2680</v>
      </c>
      <c r="BF613" s="273" t="s">
        <v>71</v>
      </c>
      <c r="BG613" s="273" t="s">
        <v>2680</v>
      </c>
      <c r="BH613" s="273" t="s">
        <v>1237</v>
      </c>
    </row>
    <row r="614" spans="49:60">
      <c r="AW614" s="282"/>
      <c r="AX614" s="282"/>
      <c r="AY614" s="282"/>
      <c r="AZ614" s="282"/>
      <c r="BA614" s="282"/>
      <c r="BB614" s="282"/>
      <c r="BC614" s="282"/>
      <c r="BD614" s="279" t="s">
        <v>2683</v>
      </c>
      <c r="BE614" s="279" t="s">
        <v>2681</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2693</v>
      </c>
    </row>
    <row r="616" spans="49:60">
      <c r="AW616" s="282"/>
      <c r="AX616" s="282"/>
      <c r="AY616" s="282"/>
      <c r="AZ616" s="282"/>
      <c r="BA616" s="282"/>
      <c r="BB616" s="282"/>
      <c r="BC616" s="282"/>
      <c r="BD616" s="279" t="s">
        <v>2684</v>
      </c>
      <c r="BE616" s="279" t="s">
        <v>1231</v>
      </c>
      <c r="BF616" s="273" t="s">
        <v>1241</v>
      </c>
      <c r="BG616" s="273" t="s">
        <v>1232</v>
      </c>
      <c r="BH616" s="273" t="s">
        <v>1238</v>
      </c>
    </row>
    <row r="617" spans="49:60">
      <c r="AW617" s="282"/>
      <c r="AX617" s="282"/>
      <c r="AY617" s="282"/>
      <c r="AZ617" s="282"/>
      <c r="BA617" s="282"/>
      <c r="BB617" s="282"/>
      <c r="BC617" s="282"/>
      <c r="BD617" s="279" t="s">
        <v>2685</v>
      </c>
      <c r="BE617" s="279" t="s">
        <v>1232</v>
      </c>
      <c r="BF617" s="273" t="s">
        <v>1539</v>
      </c>
      <c r="BG617" s="273" t="s">
        <v>1233</v>
      </c>
      <c r="BH617" s="273" t="s">
        <v>2694</v>
      </c>
    </row>
    <row r="618" spans="49:60">
      <c r="AW618" s="282"/>
      <c r="AX618" s="282"/>
      <c r="AY618" s="282"/>
      <c r="AZ618" s="282"/>
      <c r="BA618" s="282"/>
      <c r="BB618" s="282"/>
      <c r="BC618" s="282"/>
      <c r="BD618" s="279" t="s">
        <v>211</v>
      </c>
      <c r="BE618" s="279" t="s">
        <v>1233</v>
      </c>
      <c r="BF618" s="273" t="s">
        <v>2699</v>
      </c>
      <c r="BG618" s="273" t="s">
        <v>2682</v>
      </c>
      <c r="BH618" s="273" t="s">
        <v>1474</v>
      </c>
    </row>
    <row r="619" spans="49:60">
      <c r="AW619" s="282"/>
      <c r="AX619" s="282"/>
      <c r="AY619" s="282"/>
      <c r="AZ619" s="282"/>
      <c r="BA619" s="282"/>
      <c r="BB619" s="282"/>
      <c r="BC619" s="282"/>
      <c r="BD619" s="279" t="s">
        <v>2686</v>
      </c>
      <c r="BE619" s="279" t="s">
        <v>2682</v>
      </c>
      <c r="BF619" s="273" t="s">
        <v>2700</v>
      </c>
      <c r="BG619" s="273" t="s">
        <v>209</v>
      </c>
      <c r="BH619" s="273" t="s">
        <v>2695</v>
      </c>
    </row>
    <row r="620" spans="49:60">
      <c r="AW620" s="282"/>
      <c r="AX620" s="282"/>
      <c r="AY620" s="282"/>
      <c r="AZ620" s="282"/>
      <c r="BA620" s="282"/>
      <c r="BB620" s="282"/>
      <c r="BC620" s="282"/>
      <c r="BD620" s="279" t="s">
        <v>2687</v>
      </c>
      <c r="BE620" s="279" t="s">
        <v>209</v>
      </c>
      <c r="BF620" s="273" t="s">
        <v>2701</v>
      </c>
      <c r="BG620" s="273" t="s">
        <v>1472</v>
      </c>
      <c r="BH620" s="273" t="s">
        <v>2696</v>
      </c>
    </row>
    <row r="621" spans="49:60">
      <c r="AW621" s="282"/>
      <c r="AX621" s="282"/>
      <c r="AY621" s="282"/>
      <c r="AZ621" s="282"/>
      <c r="BA621" s="282"/>
      <c r="BB621" s="282"/>
      <c r="BC621" s="282"/>
      <c r="BD621" s="279" t="s">
        <v>2688</v>
      </c>
      <c r="BE621" s="279" t="s">
        <v>2683</v>
      </c>
      <c r="BF621" s="273" t="s">
        <v>1242</v>
      </c>
      <c r="BG621" s="273" t="s">
        <v>2684</v>
      </c>
      <c r="BH621" s="273" t="s">
        <v>2697</v>
      </c>
    </row>
    <row r="622" spans="49:60">
      <c r="AW622" s="282"/>
      <c r="AX622" s="282"/>
      <c r="AY622" s="282"/>
      <c r="AZ622" s="282"/>
      <c r="BA622" s="282"/>
      <c r="BB622" s="282"/>
      <c r="BC622" s="282"/>
      <c r="BD622" s="279" t="s">
        <v>1234</v>
      </c>
      <c r="BE622" s="279" t="s">
        <v>1472</v>
      </c>
      <c r="BF622" s="273" t="s">
        <v>3040</v>
      </c>
      <c r="BG622" s="273" t="s">
        <v>2685</v>
      </c>
      <c r="BH622" s="273" t="s">
        <v>2698</v>
      </c>
    </row>
    <row r="623" spans="49:60">
      <c r="AW623" s="282"/>
      <c r="AX623" s="282"/>
      <c r="AY623" s="282"/>
      <c r="AZ623" s="282"/>
      <c r="BA623" s="282"/>
      <c r="BB623" s="282"/>
      <c r="BC623" s="282"/>
      <c r="BD623" s="279" t="s">
        <v>2689</v>
      </c>
      <c r="BE623" s="279" t="s">
        <v>2684</v>
      </c>
      <c r="BF623" s="273" t="s">
        <v>3041</v>
      </c>
      <c r="BG623" s="273" t="s">
        <v>3038</v>
      </c>
      <c r="BH623" s="273" t="s">
        <v>71</v>
      </c>
    </row>
    <row r="624" spans="49:60">
      <c r="AW624" s="282"/>
      <c r="AX624" s="282"/>
      <c r="AY624" s="282"/>
      <c r="AZ624" s="282"/>
      <c r="BA624" s="282"/>
      <c r="BB624" s="282"/>
      <c r="BC624" s="282"/>
      <c r="BD624" s="279" t="s">
        <v>2690</v>
      </c>
      <c r="BE624" s="279" t="s">
        <v>2685</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2686</v>
      </c>
      <c r="BH625" s="273" t="s">
        <v>1240</v>
      </c>
    </row>
    <row r="626" spans="49:60">
      <c r="AW626" s="282"/>
      <c r="AX626" s="282"/>
      <c r="AY626" s="282"/>
      <c r="AZ626" s="282"/>
      <c r="BA626" s="282"/>
      <c r="BB626" s="282"/>
      <c r="BC626" s="282"/>
      <c r="BD626" s="279" t="s">
        <v>1236</v>
      </c>
      <c r="BE626" s="279" t="s">
        <v>2686</v>
      </c>
      <c r="BF626" s="273" t="s">
        <v>2704</v>
      </c>
      <c r="BG626" s="273" t="s">
        <v>3144</v>
      </c>
      <c r="BH626" s="273" t="s">
        <v>1241</v>
      </c>
    </row>
    <row r="627" spans="49:60">
      <c r="AW627" s="282"/>
      <c r="AX627" s="282"/>
      <c r="AY627" s="282"/>
      <c r="AZ627" s="282"/>
      <c r="BA627" s="282"/>
      <c r="BB627" s="282"/>
      <c r="BC627" s="282"/>
      <c r="BD627" s="279" t="s">
        <v>2691</v>
      </c>
      <c r="BE627" s="279" t="s">
        <v>2687</v>
      </c>
      <c r="BF627" s="273" t="s">
        <v>1475</v>
      </c>
      <c r="BG627" s="273" t="s">
        <v>2687</v>
      </c>
      <c r="BH627" s="273" t="s">
        <v>1539</v>
      </c>
    </row>
    <row r="628" spans="49:60">
      <c r="AW628" s="282"/>
      <c r="AX628" s="282"/>
      <c r="AY628" s="282"/>
      <c r="AZ628" s="282"/>
      <c r="BA628" s="282"/>
      <c r="BB628" s="282"/>
      <c r="BC628" s="282"/>
      <c r="BD628" s="279" t="s">
        <v>1473</v>
      </c>
      <c r="BE628" s="279" t="s">
        <v>2688</v>
      </c>
      <c r="BF628" s="273" t="s">
        <v>57</v>
      </c>
      <c r="BG628" s="273" t="s">
        <v>2688</v>
      </c>
      <c r="BH628" s="273" t="s">
        <v>2700</v>
      </c>
    </row>
    <row r="629" spans="49:60">
      <c r="AW629" s="282"/>
      <c r="AX629" s="282"/>
      <c r="AY629" s="282"/>
      <c r="AZ629" s="282"/>
      <c r="BA629" s="282"/>
      <c r="BB629" s="282"/>
      <c r="BC629" s="282"/>
      <c r="BD629" s="279" t="s">
        <v>1538</v>
      </c>
      <c r="BE629" s="279" t="s">
        <v>1234</v>
      </c>
      <c r="BF629" s="273" t="s">
        <v>2705</v>
      </c>
      <c r="BG629" s="273" t="s">
        <v>1234</v>
      </c>
      <c r="BH629" s="273" t="s">
        <v>2701</v>
      </c>
    </row>
    <row r="630" spans="49:60">
      <c r="AW630" s="282"/>
      <c r="AX630" s="282"/>
      <c r="AY630" s="282"/>
      <c r="AZ630" s="282"/>
      <c r="BA630" s="282"/>
      <c r="BB630" s="282"/>
      <c r="BC630" s="282"/>
      <c r="BD630" s="279" t="s">
        <v>2692</v>
      </c>
      <c r="BE630" s="279" t="s">
        <v>2689</v>
      </c>
      <c r="BF630" s="273" t="s">
        <v>2707</v>
      </c>
      <c r="BG630" s="273" t="s">
        <v>2689</v>
      </c>
      <c r="BH630" s="273" t="s">
        <v>1242</v>
      </c>
    </row>
    <row r="631" spans="49:60">
      <c r="AW631" s="282"/>
      <c r="AX631" s="282"/>
      <c r="AY631" s="282"/>
      <c r="AZ631" s="282"/>
      <c r="BA631" s="282"/>
      <c r="BB631" s="282"/>
      <c r="BC631" s="282"/>
      <c r="BD631" s="279" t="s">
        <v>1237</v>
      </c>
      <c r="BE631" s="279" t="s">
        <v>2690</v>
      </c>
      <c r="BF631" s="273" t="s">
        <v>2708</v>
      </c>
      <c r="BG631" s="273" t="s">
        <v>2690</v>
      </c>
      <c r="BH631" s="273" t="s">
        <v>3040</v>
      </c>
    </row>
    <row r="632" spans="49:60">
      <c r="AW632" s="282"/>
      <c r="AX632" s="282"/>
      <c r="AY632" s="282"/>
      <c r="AZ632" s="282"/>
      <c r="BA632" s="282"/>
      <c r="BB632" s="282"/>
      <c r="BC632" s="282"/>
      <c r="BD632" s="279" t="s">
        <v>2693</v>
      </c>
      <c r="BE632" s="279" t="s">
        <v>1235</v>
      </c>
      <c r="BF632" s="273" t="s">
        <v>1245</v>
      </c>
      <c r="BG632" s="273" t="s">
        <v>1235</v>
      </c>
      <c r="BH632" s="273" t="s">
        <v>3041</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2694</v>
      </c>
      <c r="BE634" s="279" t="s">
        <v>2691</v>
      </c>
      <c r="BF634" s="273" t="s">
        <v>1540</v>
      </c>
      <c r="BG634" s="273" t="s">
        <v>2691</v>
      </c>
      <c r="BH634" s="273" t="s">
        <v>1426</v>
      </c>
    </row>
    <row r="635" spans="49:60">
      <c r="AW635" s="282"/>
      <c r="AX635" s="282"/>
      <c r="AY635" s="282"/>
      <c r="AZ635" s="282"/>
      <c r="BA635" s="282"/>
      <c r="BB635" s="282"/>
      <c r="BC635" s="282"/>
      <c r="BD635" s="279" t="s">
        <v>1474</v>
      </c>
      <c r="BE635" s="279" t="s">
        <v>1473</v>
      </c>
      <c r="BF635" s="273" t="s">
        <v>2710</v>
      </c>
      <c r="BG635" s="273" t="s">
        <v>3039</v>
      </c>
      <c r="BH635" s="273" t="s">
        <v>2704</v>
      </c>
    </row>
    <row r="636" spans="49:60">
      <c r="AW636" s="282"/>
      <c r="AX636" s="282"/>
      <c r="AY636" s="282"/>
      <c r="AZ636" s="282"/>
      <c r="BA636" s="282"/>
      <c r="BB636" s="282"/>
      <c r="BC636" s="282"/>
      <c r="BD636" s="279" t="s">
        <v>2695</v>
      </c>
      <c r="BE636" s="279" t="s">
        <v>1538</v>
      </c>
      <c r="BF636" s="273" t="s">
        <v>3042</v>
      </c>
      <c r="BG636" s="273" t="s">
        <v>1473</v>
      </c>
      <c r="BH636" s="273" t="s">
        <v>1475</v>
      </c>
    </row>
    <row r="637" spans="49:60">
      <c r="AW637" s="282"/>
      <c r="AX637" s="282"/>
      <c r="AY637" s="282"/>
      <c r="AZ637" s="282"/>
      <c r="BA637" s="282"/>
      <c r="BB637" s="282"/>
      <c r="BC637" s="282"/>
      <c r="BD637" s="279" t="s">
        <v>2696</v>
      </c>
      <c r="BE637" s="279" t="s">
        <v>2692</v>
      </c>
      <c r="BF637" s="273" t="s">
        <v>1477</v>
      </c>
      <c r="BG637" s="273" t="s">
        <v>1538</v>
      </c>
      <c r="BH637" s="273" t="s">
        <v>57</v>
      </c>
    </row>
    <row r="638" spans="49:60">
      <c r="AW638" s="282"/>
      <c r="AX638" s="282"/>
      <c r="AY638" s="282"/>
      <c r="AZ638" s="282"/>
      <c r="BA638" s="282"/>
      <c r="BB638" s="282"/>
      <c r="BC638" s="282"/>
      <c r="BD638" s="279" t="s">
        <v>2697</v>
      </c>
      <c r="BE638" s="279" t="s">
        <v>1237</v>
      </c>
      <c r="BF638" s="273" t="s">
        <v>1541</v>
      </c>
      <c r="BG638" s="273" t="s">
        <v>2692</v>
      </c>
      <c r="BH638" s="273" t="s">
        <v>2708</v>
      </c>
    </row>
    <row r="639" spans="49:60">
      <c r="AW639" s="282"/>
      <c r="AX639" s="282"/>
      <c r="AY639" s="282"/>
      <c r="AZ639" s="282"/>
      <c r="BA639" s="282"/>
      <c r="BB639" s="282"/>
      <c r="BC639" s="282"/>
      <c r="BD639" s="279" t="s">
        <v>2698</v>
      </c>
      <c r="BE639" s="279" t="s">
        <v>2693</v>
      </c>
      <c r="BF639" s="273" t="s">
        <v>1246</v>
      </c>
      <c r="BG639" s="273" t="s">
        <v>1237</v>
      </c>
      <c r="BH639" s="273" t="s">
        <v>1245</v>
      </c>
    </row>
    <row r="640" spans="49:60">
      <c r="AW640" s="282"/>
      <c r="AX640" s="282"/>
      <c r="AY640" s="282"/>
      <c r="AZ640" s="282"/>
      <c r="BA640" s="282"/>
      <c r="BB640" s="282"/>
      <c r="BC640" s="282"/>
      <c r="BD640" s="279" t="s">
        <v>71</v>
      </c>
      <c r="BE640" s="279" t="s">
        <v>1238</v>
      </c>
      <c r="BF640" s="273" t="s">
        <v>3043</v>
      </c>
      <c r="BG640" s="273" t="s">
        <v>216</v>
      </c>
      <c r="BH640" s="273" t="s">
        <v>1476</v>
      </c>
    </row>
    <row r="641" spans="49:60">
      <c r="AW641" s="282"/>
      <c r="AX641" s="282"/>
      <c r="AY641" s="282"/>
      <c r="AZ641" s="282"/>
      <c r="BA641" s="282"/>
      <c r="BB641" s="282"/>
      <c r="BC641" s="282"/>
      <c r="BD641" s="279" t="s">
        <v>1239</v>
      </c>
      <c r="BE641" s="279" t="s">
        <v>2694</v>
      </c>
      <c r="BF641" s="273" t="s">
        <v>3044</v>
      </c>
      <c r="BG641" s="273" t="s">
        <v>2693</v>
      </c>
      <c r="BH641" s="273" t="s">
        <v>2709</v>
      </c>
    </row>
    <row r="642" spans="49:60">
      <c r="AW642" s="282"/>
      <c r="AX642" s="282"/>
      <c r="AY642" s="282"/>
      <c r="AZ642" s="282"/>
      <c r="BA642" s="282"/>
      <c r="BB642" s="282"/>
      <c r="BC642" s="282"/>
      <c r="BD642" s="279" t="s">
        <v>1240</v>
      </c>
      <c r="BE642" s="279" t="s">
        <v>1474</v>
      </c>
      <c r="BF642" s="273" t="s">
        <v>3045</v>
      </c>
      <c r="BG642" s="273" t="s">
        <v>1238</v>
      </c>
      <c r="BH642" s="273" t="s">
        <v>2710</v>
      </c>
    </row>
    <row r="643" spans="49:60">
      <c r="AW643" s="282"/>
      <c r="AX643" s="282"/>
      <c r="AY643" s="282"/>
      <c r="AZ643" s="282"/>
      <c r="BA643" s="282"/>
      <c r="BB643" s="282"/>
      <c r="BC643" s="282"/>
      <c r="BD643" s="279" t="s">
        <v>1241</v>
      </c>
      <c r="BE643" s="279" t="s">
        <v>2695</v>
      </c>
      <c r="BF643" s="273" t="s">
        <v>225</v>
      </c>
      <c r="BG643" s="273" t="s">
        <v>2694</v>
      </c>
      <c r="BH643" s="273" t="s">
        <v>3042</v>
      </c>
    </row>
    <row r="644" spans="49:60">
      <c r="AW644" s="282"/>
      <c r="AX644" s="282"/>
      <c r="AY644" s="282"/>
      <c r="AZ644" s="282"/>
      <c r="BA644" s="282"/>
      <c r="BB644" s="282"/>
      <c r="BC644" s="282"/>
      <c r="BD644" s="279" t="s">
        <v>1539</v>
      </c>
      <c r="BE644" s="279" t="s">
        <v>2696</v>
      </c>
      <c r="BF644" s="273" t="s">
        <v>1247</v>
      </c>
      <c r="BG644" s="273" t="s">
        <v>1474</v>
      </c>
      <c r="BH644" s="273" t="s">
        <v>1477</v>
      </c>
    </row>
    <row r="645" spans="49:60">
      <c r="AW645" s="282"/>
      <c r="AX645" s="282"/>
      <c r="AY645" s="282"/>
      <c r="AZ645" s="282"/>
      <c r="BA645" s="282"/>
      <c r="BB645" s="282"/>
      <c r="BC645" s="282"/>
      <c r="BD645" s="279" t="s">
        <v>2699</v>
      </c>
      <c r="BE645" s="279" t="s">
        <v>2697</v>
      </c>
      <c r="BF645" s="273" t="s">
        <v>1248</v>
      </c>
      <c r="BG645" s="273" t="s">
        <v>2695</v>
      </c>
      <c r="BH645" s="273" t="s">
        <v>1541</v>
      </c>
    </row>
    <row r="646" spans="49:60">
      <c r="AW646" s="282"/>
      <c r="AX646" s="282"/>
      <c r="AY646" s="282"/>
      <c r="AZ646" s="282"/>
      <c r="BA646" s="282"/>
      <c r="BB646" s="282"/>
      <c r="BC646" s="282"/>
      <c r="BD646" s="279" t="s">
        <v>2700</v>
      </c>
      <c r="BE646" s="279" t="s">
        <v>2698</v>
      </c>
      <c r="BF646" s="273" t="s">
        <v>2714</v>
      </c>
      <c r="BG646" s="273" t="s">
        <v>2696</v>
      </c>
      <c r="BH646" s="273" t="s">
        <v>1246</v>
      </c>
    </row>
    <row r="647" spans="49:60">
      <c r="AW647" s="282"/>
      <c r="AX647" s="282"/>
      <c r="AY647" s="282"/>
      <c r="AZ647" s="282"/>
      <c r="BA647" s="282"/>
      <c r="BB647" s="282"/>
      <c r="BC647" s="282"/>
      <c r="BD647" s="279" t="s">
        <v>2701</v>
      </c>
      <c r="BE647" s="279" t="s">
        <v>71</v>
      </c>
      <c r="BF647" s="273" t="s">
        <v>2715</v>
      </c>
      <c r="BG647" s="273" t="s">
        <v>2697</v>
      </c>
      <c r="BH647" s="273" t="s">
        <v>3043</v>
      </c>
    </row>
    <row r="648" spans="49:60">
      <c r="AW648" s="282"/>
      <c r="AX648" s="282"/>
      <c r="AY648" s="282"/>
      <c r="AZ648" s="282"/>
      <c r="BA648" s="282"/>
      <c r="BB648" s="282"/>
      <c r="BC648" s="282"/>
      <c r="BD648" s="279" t="s">
        <v>2173</v>
      </c>
      <c r="BE648" s="279" t="s">
        <v>1239</v>
      </c>
      <c r="BF648" s="273" t="s">
        <v>1249</v>
      </c>
      <c r="BG648" s="273" t="s">
        <v>2698</v>
      </c>
      <c r="BH648" s="273" t="s">
        <v>3044</v>
      </c>
    </row>
    <row r="649" spans="49:60">
      <c r="AW649" s="282"/>
      <c r="AX649" s="282"/>
      <c r="AY649" s="282"/>
      <c r="AZ649" s="282"/>
      <c r="BA649" s="282"/>
      <c r="BB649" s="282"/>
      <c r="BC649" s="282"/>
      <c r="BD649" s="279" t="s">
        <v>1242</v>
      </c>
      <c r="BE649" s="279" t="s">
        <v>1240</v>
      </c>
      <c r="BF649" s="273" t="s">
        <v>2716</v>
      </c>
      <c r="BG649" s="273" t="s">
        <v>71</v>
      </c>
      <c r="BH649" s="273" t="s">
        <v>3045</v>
      </c>
    </row>
    <row r="650" spans="49:60">
      <c r="AW650" s="282"/>
      <c r="AX650" s="282"/>
      <c r="AY650" s="282"/>
      <c r="AZ650" s="282"/>
      <c r="BA650" s="282"/>
      <c r="BB650" s="282"/>
      <c r="BC650" s="282"/>
      <c r="BD650" s="279" t="s">
        <v>1243</v>
      </c>
      <c r="BE650" s="279" t="s">
        <v>1241</v>
      </c>
      <c r="BF650" s="273" t="s">
        <v>1478</v>
      </c>
      <c r="BG650" s="273" t="s">
        <v>1239</v>
      </c>
      <c r="BH650" s="273" t="s">
        <v>3146</v>
      </c>
    </row>
    <row r="651" spans="49:60">
      <c r="AW651" s="282"/>
      <c r="AX651" s="282"/>
      <c r="AY651" s="282"/>
      <c r="AZ651" s="282"/>
      <c r="BA651" s="282"/>
      <c r="BB651" s="282"/>
      <c r="BC651" s="282"/>
      <c r="BD651" s="279" t="s">
        <v>1244</v>
      </c>
      <c r="BE651" s="279" t="s">
        <v>1539</v>
      </c>
      <c r="BF651" s="273" t="s">
        <v>2717</v>
      </c>
      <c r="BG651" s="273" t="s">
        <v>1240</v>
      </c>
      <c r="BH651" s="273" t="s">
        <v>225</v>
      </c>
    </row>
    <row r="652" spans="49:60">
      <c r="AW652" s="282"/>
      <c r="AX652" s="282"/>
      <c r="AY652" s="282"/>
      <c r="AZ652" s="282"/>
      <c r="BA652" s="282"/>
      <c r="BB652" s="282"/>
      <c r="BC652" s="282"/>
      <c r="BD652" s="279" t="s">
        <v>2702</v>
      </c>
      <c r="BE652" s="279" t="s">
        <v>2699</v>
      </c>
      <c r="BF652" s="273" t="s">
        <v>1250</v>
      </c>
      <c r="BG652" s="273" t="s">
        <v>1241</v>
      </c>
      <c r="BH652" s="273" t="s">
        <v>1247</v>
      </c>
    </row>
    <row r="653" spans="49:60">
      <c r="AW653" s="282"/>
      <c r="AX653" s="282"/>
      <c r="AY653" s="282"/>
      <c r="AZ653" s="282"/>
      <c r="BA653" s="282"/>
      <c r="BB653" s="282"/>
      <c r="BC653" s="282"/>
      <c r="BD653" s="279" t="s">
        <v>2703</v>
      </c>
      <c r="BE653" s="279" t="s">
        <v>2700</v>
      </c>
      <c r="BF653" s="273" t="s">
        <v>2718</v>
      </c>
      <c r="BG653" s="273" t="s">
        <v>1539</v>
      </c>
      <c r="BH653" s="273" t="s">
        <v>1248</v>
      </c>
    </row>
    <row r="654" spans="49:60">
      <c r="AW654" s="282"/>
      <c r="AX654" s="282"/>
      <c r="AY654" s="282"/>
      <c r="AZ654" s="282"/>
      <c r="BA654" s="282"/>
      <c r="BB654" s="282"/>
      <c r="BC654" s="282"/>
      <c r="BD654" s="279" t="s">
        <v>2704</v>
      </c>
      <c r="BE654" s="279" t="s">
        <v>2701</v>
      </c>
      <c r="BF654" s="273" t="s">
        <v>2719</v>
      </c>
      <c r="BG654" s="273" t="s">
        <v>2699</v>
      </c>
      <c r="BH654" s="273" t="s">
        <v>2714</v>
      </c>
    </row>
    <row r="655" spans="49:60">
      <c r="AW655" s="282"/>
      <c r="AX655" s="282"/>
      <c r="AY655" s="282"/>
      <c r="AZ655" s="282"/>
      <c r="BA655" s="282"/>
      <c r="BB655" s="282"/>
      <c r="BC655" s="282"/>
      <c r="BD655" s="279" t="s">
        <v>1475</v>
      </c>
      <c r="BE655" s="279" t="s">
        <v>2173</v>
      </c>
      <c r="BF655" s="273" t="s">
        <v>1479</v>
      </c>
      <c r="BG655" s="273" t="s">
        <v>2700</v>
      </c>
      <c r="BH655" s="273" t="s">
        <v>1249</v>
      </c>
    </row>
    <row r="656" spans="49:60">
      <c r="AW656" s="282"/>
      <c r="AX656" s="282"/>
      <c r="AY656" s="282"/>
      <c r="AZ656" s="282"/>
      <c r="BA656" s="282"/>
      <c r="BB656" s="282"/>
      <c r="BC656" s="282"/>
      <c r="BD656" s="279" t="s">
        <v>57</v>
      </c>
      <c r="BE656" s="279" t="s">
        <v>1242</v>
      </c>
      <c r="BF656" s="273" t="s">
        <v>2720</v>
      </c>
      <c r="BG656" s="273" t="s">
        <v>2701</v>
      </c>
      <c r="BH656" s="273" t="s">
        <v>2716</v>
      </c>
    </row>
    <row r="657" spans="49:60">
      <c r="AW657" s="282"/>
      <c r="AX657" s="282"/>
      <c r="AY657" s="282"/>
      <c r="AZ657" s="282"/>
      <c r="BA657" s="282"/>
      <c r="BB657" s="282"/>
      <c r="BC657" s="282"/>
      <c r="BD657" s="279" t="s">
        <v>2705</v>
      </c>
      <c r="BE657" s="279" t="s">
        <v>1243</v>
      </c>
      <c r="BF657" s="273" t="s">
        <v>1251</v>
      </c>
      <c r="BG657" s="273" t="s">
        <v>1242</v>
      </c>
      <c r="BH657" s="273" t="s">
        <v>3147</v>
      </c>
    </row>
    <row r="658" spans="49:60">
      <c r="AW658" s="282"/>
      <c r="AX658" s="282"/>
      <c r="AY658" s="282"/>
      <c r="AZ658" s="282"/>
      <c r="BA658" s="282"/>
      <c r="BB658" s="282"/>
      <c r="BC658" s="282"/>
      <c r="BD658" s="279" t="s">
        <v>2706</v>
      </c>
      <c r="BE658" s="279" t="s">
        <v>1244</v>
      </c>
      <c r="BF658" s="273" t="s">
        <v>2721</v>
      </c>
      <c r="BG658" s="273" t="s">
        <v>3040</v>
      </c>
      <c r="BH658" s="273" t="s">
        <v>1478</v>
      </c>
    </row>
    <row r="659" spans="49:60">
      <c r="AW659" s="282"/>
      <c r="AX659" s="282"/>
      <c r="AY659" s="282"/>
      <c r="AZ659" s="282"/>
      <c r="BA659" s="282"/>
      <c r="BB659" s="282"/>
      <c r="BC659" s="282"/>
      <c r="BD659" s="279" t="s">
        <v>2707</v>
      </c>
      <c r="BE659" s="279" t="s">
        <v>2702</v>
      </c>
      <c r="BF659" s="273" t="s">
        <v>1480</v>
      </c>
      <c r="BG659" s="273" t="s">
        <v>3041</v>
      </c>
      <c r="BH659" s="273" t="s">
        <v>2717</v>
      </c>
    </row>
    <row r="660" spans="49:60">
      <c r="AW660" s="282"/>
      <c r="AX660" s="282"/>
      <c r="AY660" s="282"/>
      <c r="AZ660" s="282"/>
      <c r="BA660" s="282"/>
      <c r="BB660" s="282"/>
      <c r="BC660" s="282"/>
      <c r="BD660" s="279" t="s">
        <v>2708</v>
      </c>
      <c r="BE660" s="279" t="s">
        <v>2703</v>
      </c>
      <c r="BF660" s="273" t="s">
        <v>2722</v>
      </c>
      <c r="BG660" s="273" t="s">
        <v>1244</v>
      </c>
      <c r="BH660" s="273" t="s">
        <v>1250</v>
      </c>
    </row>
    <row r="661" spans="49:60">
      <c r="AW661" s="282"/>
      <c r="AX661" s="282"/>
      <c r="AY661" s="282"/>
      <c r="AZ661" s="282"/>
      <c r="BA661" s="282"/>
      <c r="BB661" s="282"/>
      <c r="BC661" s="282"/>
      <c r="BD661" s="279" t="s">
        <v>1245</v>
      </c>
      <c r="BE661" s="279" t="s">
        <v>1426</v>
      </c>
      <c r="BF661" s="273" t="s">
        <v>2723</v>
      </c>
      <c r="BG661" s="273" t="s">
        <v>1426</v>
      </c>
      <c r="BH661" s="273" t="s">
        <v>2718</v>
      </c>
    </row>
    <row r="662" spans="49:60">
      <c r="AW662" s="282"/>
      <c r="AX662" s="282"/>
      <c r="AY662" s="282"/>
      <c r="AZ662" s="282"/>
      <c r="BA662" s="282"/>
      <c r="BB662" s="282"/>
      <c r="BC662" s="282"/>
      <c r="BD662" s="279" t="s">
        <v>1476</v>
      </c>
      <c r="BE662" s="279" t="s">
        <v>2704</v>
      </c>
      <c r="BF662" s="273" t="s">
        <v>3046</v>
      </c>
      <c r="BG662" s="273" t="s">
        <v>2704</v>
      </c>
      <c r="BH662" s="273" t="s">
        <v>2719</v>
      </c>
    </row>
    <row r="663" spans="49:60">
      <c r="AW663" s="282"/>
      <c r="AX663" s="282"/>
      <c r="AY663" s="282"/>
      <c r="AZ663" s="282"/>
      <c r="BA663" s="282"/>
      <c r="BB663" s="282"/>
      <c r="BC663" s="282"/>
      <c r="BD663" s="279" t="s">
        <v>1540</v>
      </c>
      <c r="BE663" s="279" t="s">
        <v>1475</v>
      </c>
      <c r="BF663" s="273" t="s">
        <v>3047</v>
      </c>
      <c r="BG663" s="273" t="s">
        <v>1475</v>
      </c>
      <c r="BH663" s="273" t="s">
        <v>1479</v>
      </c>
    </row>
    <row r="664" spans="49:60">
      <c r="AW664" s="282"/>
      <c r="AX664" s="282"/>
      <c r="AY664" s="282"/>
      <c r="AZ664" s="282"/>
      <c r="BA664" s="282"/>
      <c r="BB664" s="282"/>
      <c r="BC664" s="282"/>
      <c r="BD664" s="279" t="s">
        <v>2709</v>
      </c>
      <c r="BE664" s="279" t="s">
        <v>57</v>
      </c>
      <c r="BF664" s="273" t="s">
        <v>1481</v>
      </c>
      <c r="BG664" s="273" t="s">
        <v>57</v>
      </c>
      <c r="BH664" s="273" t="s">
        <v>2720</v>
      </c>
    </row>
    <row r="665" spans="49:60">
      <c r="AW665" s="282"/>
      <c r="AX665" s="282"/>
      <c r="AY665" s="282"/>
      <c r="AZ665" s="282"/>
      <c r="BA665" s="282"/>
      <c r="BB665" s="282"/>
      <c r="BC665" s="282"/>
      <c r="BD665" s="279" t="s">
        <v>2710</v>
      </c>
      <c r="BE665" s="279" t="s">
        <v>2705</v>
      </c>
      <c r="BF665" s="273" t="s">
        <v>2726</v>
      </c>
      <c r="BG665" s="273" t="s">
        <v>2705</v>
      </c>
      <c r="BH665" s="273" t="s">
        <v>2721</v>
      </c>
    </row>
    <row r="666" spans="49:60">
      <c r="AW666" s="282"/>
      <c r="AX666" s="282"/>
      <c r="AY666" s="282"/>
      <c r="AZ666" s="282"/>
      <c r="BA666" s="282"/>
      <c r="BB666" s="282"/>
      <c r="BC666" s="282"/>
      <c r="BD666" s="279" t="s">
        <v>2711</v>
      </c>
      <c r="BE666" s="279" t="s">
        <v>2706</v>
      </c>
      <c r="BF666" s="273" t="s">
        <v>2727</v>
      </c>
      <c r="BG666" s="273" t="s">
        <v>2708</v>
      </c>
      <c r="BH666" s="273" t="s">
        <v>1480</v>
      </c>
    </row>
    <row r="667" spans="49:60">
      <c r="AW667" s="282"/>
      <c r="AX667" s="282"/>
      <c r="AY667" s="282"/>
      <c r="AZ667" s="282"/>
      <c r="BA667" s="282"/>
      <c r="BB667" s="282"/>
      <c r="BC667" s="282"/>
      <c r="BD667" s="279" t="s">
        <v>1477</v>
      </c>
      <c r="BE667" s="279" t="s">
        <v>2707</v>
      </c>
      <c r="BF667" s="273" t="s">
        <v>2728</v>
      </c>
      <c r="BG667" s="273" t="s">
        <v>1245</v>
      </c>
      <c r="BH667" s="273" t="s">
        <v>2723</v>
      </c>
    </row>
    <row r="668" spans="49:60">
      <c r="AW668" s="282"/>
      <c r="AX668" s="282"/>
      <c r="AY668" s="282"/>
      <c r="AZ668" s="282"/>
      <c r="BA668" s="282"/>
      <c r="BB668" s="282"/>
      <c r="BC668" s="282"/>
      <c r="BD668" s="279" t="s">
        <v>2712</v>
      </c>
      <c r="BE668" s="279" t="s">
        <v>2708</v>
      </c>
      <c r="BF668" s="273" t="s">
        <v>2729</v>
      </c>
      <c r="BG668" s="273" t="s">
        <v>1476</v>
      </c>
      <c r="BH668" s="273" t="s">
        <v>3046</v>
      </c>
    </row>
    <row r="669" spans="49:60">
      <c r="AW669" s="282"/>
      <c r="AX669" s="282"/>
      <c r="AY669" s="282"/>
      <c r="AZ669" s="282"/>
      <c r="BA669" s="282"/>
      <c r="BB669" s="282"/>
      <c r="BC669" s="282"/>
      <c r="BD669" s="279" t="s">
        <v>1541</v>
      </c>
      <c r="BE669" s="279" t="s">
        <v>1245</v>
      </c>
      <c r="BF669" s="273" t="s">
        <v>1252</v>
      </c>
      <c r="BG669" s="273" t="s">
        <v>2709</v>
      </c>
      <c r="BH669" s="273" t="s">
        <v>3047</v>
      </c>
    </row>
    <row r="670" spans="49:60">
      <c r="AW670" s="282"/>
      <c r="AX670" s="282"/>
      <c r="AY670" s="282"/>
      <c r="AZ670" s="282"/>
      <c r="BA670" s="282"/>
      <c r="BB670" s="282"/>
      <c r="BC670" s="282"/>
      <c r="BD670" s="279" t="s">
        <v>1246</v>
      </c>
      <c r="BE670" s="279" t="s">
        <v>1476</v>
      </c>
      <c r="BF670" s="273" t="s">
        <v>2730</v>
      </c>
      <c r="BG670" s="273" t="s">
        <v>2710</v>
      </c>
      <c r="BH670" s="273" t="s">
        <v>3178</v>
      </c>
    </row>
    <row r="671" spans="49:60">
      <c r="AW671" s="282"/>
      <c r="AX671" s="282"/>
      <c r="AY671" s="282"/>
      <c r="AZ671" s="282"/>
      <c r="BA671" s="282"/>
      <c r="BB671" s="282"/>
      <c r="BC671" s="282"/>
      <c r="BD671" s="279" t="s">
        <v>2713</v>
      </c>
      <c r="BE671" s="279" t="s">
        <v>1540</v>
      </c>
      <c r="BF671" s="273" t="s">
        <v>1253</v>
      </c>
      <c r="BG671" s="273" t="s">
        <v>3042</v>
      </c>
      <c r="BH671" s="273" t="s">
        <v>2725</v>
      </c>
    </row>
    <row r="672" spans="49:60">
      <c r="AW672" s="282"/>
      <c r="AX672" s="282"/>
      <c r="AY672" s="282"/>
      <c r="AZ672" s="282"/>
      <c r="BA672" s="282"/>
      <c r="BB672" s="282"/>
      <c r="BC672" s="282"/>
      <c r="BD672" s="279" t="s">
        <v>225</v>
      </c>
      <c r="BE672" s="279" t="s">
        <v>2709</v>
      </c>
      <c r="BF672" s="273" t="s">
        <v>2731</v>
      </c>
      <c r="BG672" s="273" t="s">
        <v>1477</v>
      </c>
      <c r="BH672" s="273" t="s">
        <v>1481</v>
      </c>
    </row>
    <row r="673" spans="49:60">
      <c r="AW673" s="282"/>
      <c r="AX673" s="282"/>
      <c r="AY673" s="282"/>
      <c r="AZ673" s="282"/>
      <c r="BA673" s="282"/>
      <c r="BB673" s="282"/>
      <c r="BC673" s="282"/>
      <c r="BD673" s="279" t="s">
        <v>1247</v>
      </c>
      <c r="BE673" s="279" t="s">
        <v>2710</v>
      </c>
      <c r="BF673" s="273" t="s">
        <v>1254</v>
      </c>
      <c r="BG673" s="273" t="s">
        <v>3145</v>
      </c>
      <c r="BH673" s="273" t="s">
        <v>2726</v>
      </c>
    </row>
    <row r="674" spans="49:60">
      <c r="AW674" s="282"/>
      <c r="AX674" s="282"/>
      <c r="AY674" s="282"/>
      <c r="AZ674" s="282"/>
      <c r="BA674" s="282"/>
      <c r="BB674" s="282"/>
      <c r="BC674" s="282"/>
      <c r="BD674" s="279" t="s">
        <v>1248</v>
      </c>
      <c r="BE674" s="279" t="s">
        <v>2711</v>
      </c>
      <c r="BF674" s="273" t="s">
        <v>2733</v>
      </c>
      <c r="BG674" s="273" t="s">
        <v>1541</v>
      </c>
      <c r="BH674" s="273" t="s">
        <v>2727</v>
      </c>
    </row>
    <row r="675" spans="49:60">
      <c r="AW675" s="282"/>
      <c r="AX675" s="282"/>
      <c r="AY675" s="282"/>
      <c r="AZ675" s="282"/>
      <c r="BA675" s="282"/>
      <c r="BB675" s="282"/>
      <c r="BC675" s="282"/>
      <c r="BD675" s="279" t="s">
        <v>2714</v>
      </c>
      <c r="BE675" s="279" t="s">
        <v>1477</v>
      </c>
      <c r="BF675" s="273" t="s">
        <v>2734</v>
      </c>
      <c r="BG675" s="273" t="s">
        <v>1246</v>
      </c>
      <c r="BH675" s="273" t="s">
        <v>2728</v>
      </c>
    </row>
    <row r="676" spans="49:60">
      <c r="AW676" s="282"/>
      <c r="AX676" s="282"/>
      <c r="AY676" s="282"/>
      <c r="AZ676" s="282"/>
      <c r="BA676" s="282"/>
      <c r="BB676" s="282"/>
      <c r="BC676" s="282"/>
      <c r="BD676" s="279" t="s">
        <v>2715</v>
      </c>
      <c r="BE676" s="279" t="s">
        <v>2712</v>
      </c>
      <c r="BF676" s="273" t="s">
        <v>1482</v>
      </c>
      <c r="BG676" s="273" t="s">
        <v>3043</v>
      </c>
      <c r="BH676" s="273" t="s">
        <v>1252</v>
      </c>
    </row>
    <row r="677" spans="49:60">
      <c r="AW677" s="282"/>
      <c r="AX677" s="282"/>
      <c r="AY677" s="282"/>
      <c r="AZ677" s="282"/>
      <c r="BA677" s="282"/>
      <c r="BB677" s="282"/>
      <c r="BC677" s="282"/>
      <c r="BD677" s="279" t="s">
        <v>1249</v>
      </c>
      <c r="BE677" s="279" t="s">
        <v>1541</v>
      </c>
      <c r="BF677" s="273" t="s">
        <v>1483</v>
      </c>
      <c r="BG677" s="273" t="s">
        <v>3044</v>
      </c>
      <c r="BH677" s="273" t="s">
        <v>2730</v>
      </c>
    </row>
    <row r="678" spans="49:60">
      <c r="AW678" s="282"/>
      <c r="AX678" s="282"/>
      <c r="AY678" s="282"/>
      <c r="AZ678" s="282"/>
      <c r="BA678" s="282"/>
      <c r="BB678" s="282"/>
      <c r="BC678" s="282"/>
      <c r="BD678" s="279" t="s">
        <v>2716</v>
      </c>
      <c r="BE678" s="279" t="s">
        <v>1246</v>
      </c>
      <c r="BF678" s="273" t="s">
        <v>2735</v>
      </c>
      <c r="BG678" s="273" t="s">
        <v>3045</v>
      </c>
      <c r="BH678" s="273" t="s">
        <v>1253</v>
      </c>
    </row>
    <row r="679" spans="49:60">
      <c r="AW679" s="282"/>
      <c r="AX679" s="282"/>
      <c r="AY679" s="282"/>
      <c r="AZ679" s="282"/>
      <c r="BA679" s="282"/>
      <c r="BB679" s="282"/>
      <c r="BC679" s="282"/>
      <c r="BD679" s="279" t="s">
        <v>1478</v>
      </c>
      <c r="BE679" s="279" t="s">
        <v>2713</v>
      </c>
      <c r="BF679" s="273" t="s">
        <v>2736</v>
      </c>
      <c r="BG679" s="273" t="s">
        <v>3146</v>
      </c>
      <c r="BH679" s="273" t="s">
        <v>2731</v>
      </c>
    </row>
    <row r="680" spans="49:60">
      <c r="AW680" s="282"/>
      <c r="AX680" s="282"/>
      <c r="AY680" s="282"/>
      <c r="AZ680" s="282"/>
      <c r="BA680" s="282"/>
      <c r="BB680" s="282"/>
      <c r="BC680" s="282"/>
      <c r="BD680" s="279" t="s">
        <v>2717</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2737</v>
      </c>
      <c r="BG681" s="273" t="s">
        <v>1247</v>
      </c>
      <c r="BH681" s="273" t="s">
        <v>2733</v>
      </c>
    </row>
    <row r="682" spans="49:60">
      <c r="AW682" s="282"/>
      <c r="AX682" s="282"/>
      <c r="AY682" s="282"/>
      <c r="AZ682" s="282"/>
      <c r="BA682" s="282"/>
      <c r="BB682" s="282"/>
      <c r="BC682" s="282"/>
      <c r="BD682" s="279" t="s">
        <v>2718</v>
      </c>
      <c r="BE682" s="279" t="s">
        <v>1248</v>
      </c>
      <c r="BF682" s="273" t="s">
        <v>2739</v>
      </c>
      <c r="BG682" s="273" t="s">
        <v>1248</v>
      </c>
      <c r="BH682" s="273" t="s">
        <v>2734</v>
      </c>
    </row>
    <row r="683" spans="49:60">
      <c r="AW683" s="282"/>
      <c r="AX683" s="282"/>
      <c r="AY683" s="282"/>
      <c r="AZ683" s="282"/>
      <c r="BA683" s="282"/>
      <c r="BB683" s="282"/>
      <c r="BC683" s="282"/>
      <c r="BD683" s="279" t="s">
        <v>2719</v>
      </c>
      <c r="BE683" s="279" t="s">
        <v>2714</v>
      </c>
      <c r="BF683" s="273" t="s">
        <v>2740</v>
      </c>
      <c r="BG683" s="273" t="s">
        <v>2714</v>
      </c>
      <c r="BH683" s="273" t="s">
        <v>1482</v>
      </c>
    </row>
    <row r="684" spans="49:60">
      <c r="AW684" s="282"/>
      <c r="AX684" s="282"/>
      <c r="AY684" s="282"/>
      <c r="AZ684" s="282"/>
      <c r="BA684" s="282"/>
      <c r="BB684" s="282"/>
      <c r="BC684" s="282"/>
      <c r="BD684" s="279" t="s">
        <v>1479</v>
      </c>
      <c r="BE684" s="279" t="s">
        <v>2715</v>
      </c>
      <c r="BF684" s="273" t="s">
        <v>72</v>
      </c>
      <c r="BG684" s="273" t="s">
        <v>1249</v>
      </c>
      <c r="BH684" s="273" t="s">
        <v>1483</v>
      </c>
    </row>
    <row r="685" spans="49:60">
      <c r="AW685" s="282"/>
      <c r="AX685" s="282"/>
      <c r="AY685" s="282"/>
      <c r="AZ685" s="282"/>
      <c r="BA685" s="282"/>
      <c r="BB685" s="282"/>
      <c r="BC685" s="282"/>
      <c r="BD685" s="279" t="s">
        <v>2720</v>
      </c>
      <c r="BE685" s="279" t="s">
        <v>1249</v>
      </c>
      <c r="BF685" s="273" t="s">
        <v>2741</v>
      </c>
      <c r="BG685" s="273" t="s">
        <v>2716</v>
      </c>
      <c r="BH685" s="273" t="s">
        <v>2735</v>
      </c>
    </row>
    <row r="686" spans="49:60">
      <c r="AW686" s="282"/>
      <c r="AX686" s="282"/>
      <c r="AY686" s="282"/>
      <c r="AZ686" s="282"/>
      <c r="BA686" s="282"/>
      <c r="BB686" s="282"/>
      <c r="BC686" s="282"/>
      <c r="BD686" s="279" t="s">
        <v>1251</v>
      </c>
      <c r="BE686" s="279" t="s">
        <v>2716</v>
      </c>
      <c r="BF686" s="273" t="s">
        <v>1484</v>
      </c>
      <c r="BG686" s="273" t="s">
        <v>3147</v>
      </c>
      <c r="BH686" s="273" t="s">
        <v>2736</v>
      </c>
    </row>
    <row r="687" spans="49:60">
      <c r="AW687" s="282"/>
      <c r="AX687" s="282"/>
      <c r="AY687" s="282"/>
      <c r="AZ687" s="282"/>
      <c r="BA687" s="282"/>
      <c r="BB687" s="282"/>
      <c r="BC687" s="282"/>
      <c r="BD687" s="279" t="s">
        <v>2721</v>
      </c>
      <c r="BE687" s="279" t="s">
        <v>1478</v>
      </c>
      <c r="BF687" s="273" t="s">
        <v>1542</v>
      </c>
      <c r="BG687" s="273" t="s">
        <v>1478</v>
      </c>
      <c r="BH687" s="273" t="s">
        <v>1256</v>
      </c>
    </row>
    <row r="688" spans="49:60">
      <c r="AW688" s="282"/>
      <c r="AX688" s="282"/>
      <c r="AY688" s="282"/>
      <c r="AZ688" s="282"/>
      <c r="BA688" s="282"/>
      <c r="BB688" s="282"/>
      <c r="BC688" s="282"/>
      <c r="BD688" s="279" t="s">
        <v>1480</v>
      </c>
      <c r="BE688" s="279" t="s">
        <v>2717</v>
      </c>
      <c r="BF688" s="273" t="s">
        <v>1015</v>
      </c>
      <c r="BG688" s="273" t="s">
        <v>2717</v>
      </c>
      <c r="BH688" s="273" t="s">
        <v>2737</v>
      </c>
    </row>
    <row r="689" spans="49:60">
      <c r="AW689" s="282"/>
      <c r="AX689" s="282"/>
      <c r="AY689" s="282"/>
      <c r="AZ689" s="282"/>
      <c r="BA689" s="282"/>
      <c r="BB689" s="282"/>
      <c r="BC689" s="282"/>
      <c r="BD689" s="279" t="s">
        <v>2722</v>
      </c>
      <c r="BE689" s="279" t="s">
        <v>1250</v>
      </c>
      <c r="BF689" s="273" t="s">
        <v>1257</v>
      </c>
      <c r="BG689" s="273" t="s">
        <v>3148</v>
      </c>
      <c r="BH689" s="273" t="s">
        <v>2740</v>
      </c>
    </row>
    <row r="690" spans="49:60">
      <c r="AW690" s="282"/>
      <c r="AX690" s="282"/>
      <c r="AY690" s="282"/>
      <c r="AZ690" s="282"/>
      <c r="BA690" s="282"/>
      <c r="BB690" s="282"/>
      <c r="BC690" s="282"/>
      <c r="BD690" s="279" t="s">
        <v>2723</v>
      </c>
      <c r="BE690" s="279" t="s">
        <v>2718</v>
      </c>
      <c r="BF690" s="273" t="s">
        <v>2742</v>
      </c>
      <c r="BG690" s="273" t="s">
        <v>1250</v>
      </c>
      <c r="BH690" s="273" t="s">
        <v>72</v>
      </c>
    </row>
    <row r="691" spans="49:60">
      <c r="AW691" s="282"/>
      <c r="AX691" s="282"/>
      <c r="AY691" s="282"/>
      <c r="AZ691" s="282"/>
      <c r="BA691" s="282"/>
      <c r="BB691" s="282"/>
      <c r="BC691" s="282"/>
      <c r="BD691" s="279" t="s">
        <v>2724</v>
      </c>
      <c r="BE691" s="279" t="s">
        <v>2719</v>
      </c>
      <c r="BF691" s="273" t="s">
        <v>2743</v>
      </c>
      <c r="BG691" s="273" t="s">
        <v>2718</v>
      </c>
      <c r="BH691" s="273" t="s">
        <v>2741</v>
      </c>
    </row>
    <row r="692" spans="49:60">
      <c r="AW692" s="282"/>
      <c r="AX692" s="282"/>
      <c r="AY692" s="282"/>
      <c r="AZ692" s="282"/>
      <c r="BA692" s="282"/>
      <c r="BB692" s="282"/>
      <c r="BC692" s="282"/>
      <c r="BD692" s="279" t="s">
        <v>2725</v>
      </c>
      <c r="BE692" s="279" t="s">
        <v>1479</v>
      </c>
      <c r="BF692" s="273" t="s">
        <v>32</v>
      </c>
      <c r="BG692" s="273" t="s">
        <v>2719</v>
      </c>
      <c r="BH692" s="273" t="s">
        <v>1484</v>
      </c>
    </row>
    <row r="693" spans="49:60">
      <c r="AW693" s="282"/>
      <c r="AX693" s="282"/>
      <c r="AY693" s="282"/>
      <c r="AZ693" s="282"/>
      <c r="BA693" s="282"/>
      <c r="BB693" s="282"/>
      <c r="BC693" s="282"/>
      <c r="BD693" s="279" t="s">
        <v>1481</v>
      </c>
      <c r="BE693" s="279" t="s">
        <v>2720</v>
      </c>
      <c r="BF693" s="273" t="s">
        <v>1543</v>
      </c>
      <c r="BG693" s="273" t="s">
        <v>1479</v>
      </c>
      <c r="BH693" s="273" t="s">
        <v>1542</v>
      </c>
    </row>
    <row r="694" spans="49:60">
      <c r="AW694" s="282"/>
      <c r="AX694" s="282"/>
      <c r="AY694" s="282"/>
      <c r="AZ694" s="282"/>
      <c r="BA694" s="282"/>
      <c r="BB694" s="282"/>
      <c r="BC694" s="282"/>
      <c r="BD694" s="279" t="s">
        <v>2726</v>
      </c>
      <c r="BE694" s="279" t="s">
        <v>1251</v>
      </c>
      <c r="BF694" s="273" t="s">
        <v>2744</v>
      </c>
      <c r="BG694" s="273" t="s">
        <v>2720</v>
      </c>
      <c r="BH694" s="273" t="s">
        <v>1015</v>
      </c>
    </row>
    <row r="695" spans="49:60">
      <c r="AW695" s="282"/>
      <c r="AX695" s="282"/>
      <c r="AY695" s="282"/>
      <c r="AZ695" s="282"/>
      <c r="BA695" s="282"/>
      <c r="BB695" s="282"/>
      <c r="BC695" s="282"/>
      <c r="BD695" s="279" t="s">
        <v>2727</v>
      </c>
      <c r="BE695" s="279" t="s">
        <v>2721</v>
      </c>
      <c r="BF695" s="273" t="s">
        <v>1259</v>
      </c>
      <c r="BG695" s="273" t="s">
        <v>1251</v>
      </c>
      <c r="BH695" s="273" t="s">
        <v>1257</v>
      </c>
    </row>
    <row r="696" spans="49:60">
      <c r="AW696" s="282"/>
      <c r="AX696" s="282"/>
      <c r="AY696" s="282"/>
      <c r="AZ696" s="282"/>
      <c r="BA696" s="282"/>
      <c r="BB696" s="282"/>
      <c r="BC696" s="282"/>
      <c r="BD696" s="279" t="s">
        <v>2728</v>
      </c>
      <c r="BE696" s="279" t="s">
        <v>1480</v>
      </c>
      <c r="BF696" s="273" t="s">
        <v>1485</v>
      </c>
      <c r="BG696" s="273" t="s">
        <v>2721</v>
      </c>
      <c r="BH696" s="273" t="s">
        <v>32</v>
      </c>
    </row>
    <row r="697" spans="49:60">
      <c r="AW697" s="282"/>
      <c r="AX697" s="282"/>
      <c r="AY697" s="282"/>
      <c r="AZ697" s="282"/>
      <c r="BA697" s="282"/>
      <c r="BB697" s="282"/>
      <c r="BC697" s="282"/>
      <c r="BD697" s="279" t="s">
        <v>2729</v>
      </c>
      <c r="BE697" s="279" t="s">
        <v>2722</v>
      </c>
      <c r="BF697" s="273" t="s">
        <v>2747</v>
      </c>
      <c r="BG697" s="273" t="s">
        <v>1480</v>
      </c>
      <c r="BH697" s="273" t="s">
        <v>1543</v>
      </c>
    </row>
    <row r="698" spans="49:60">
      <c r="AW698" s="282"/>
      <c r="AX698" s="282"/>
      <c r="AY698" s="282"/>
      <c r="AZ698" s="282"/>
      <c r="BA698" s="282"/>
      <c r="BB698" s="282"/>
      <c r="BC698" s="282"/>
      <c r="BD698" s="279" t="s">
        <v>1252</v>
      </c>
      <c r="BE698" s="279" t="s">
        <v>2723</v>
      </c>
      <c r="BF698" s="273" t="s">
        <v>2748</v>
      </c>
      <c r="BG698" s="273" t="s">
        <v>2723</v>
      </c>
      <c r="BH698" s="273" t="s">
        <v>2744</v>
      </c>
    </row>
    <row r="699" spans="49:60">
      <c r="AW699" s="282"/>
      <c r="AX699" s="282"/>
      <c r="AY699" s="282"/>
      <c r="AZ699" s="282"/>
      <c r="BA699" s="282"/>
      <c r="BB699" s="282"/>
      <c r="BC699" s="282"/>
      <c r="BD699" s="279" t="s">
        <v>2730</v>
      </c>
      <c r="BE699" s="279" t="s">
        <v>2724</v>
      </c>
      <c r="BF699" s="273" t="s">
        <v>2749</v>
      </c>
      <c r="BG699" s="273" t="s">
        <v>3046</v>
      </c>
      <c r="BH699" s="273" t="s">
        <v>3149</v>
      </c>
    </row>
    <row r="700" spans="49:60">
      <c r="AW700" s="282"/>
      <c r="AX700" s="282"/>
      <c r="AY700" s="282"/>
      <c r="AZ700" s="282"/>
      <c r="BA700" s="282"/>
      <c r="BB700" s="282"/>
      <c r="BC700" s="282"/>
      <c r="BD700" s="279" t="s">
        <v>1253</v>
      </c>
      <c r="BE700" s="279" t="s">
        <v>2725</v>
      </c>
      <c r="BF700" s="273" t="s">
        <v>3048</v>
      </c>
      <c r="BG700" s="273" t="s">
        <v>3047</v>
      </c>
      <c r="BH700" s="273" t="s">
        <v>1259</v>
      </c>
    </row>
    <row r="701" spans="49:60">
      <c r="AW701" s="282"/>
      <c r="AX701" s="282"/>
      <c r="AY701" s="282"/>
      <c r="AZ701" s="282"/>
      <c r="BA701" s="282"/>
      <c r="BB701" s="282"/>
      <c r="BC701" s="282"/>
      <c r="BD701" s="279" t="s">
        <v>2731</v>
      </c>
      <c r="BE701" s="279" t="s">
        <v>1481</v>
      </c>
      <c r="BF701" s="273" t="s">
        <v>2750</v>
      </c>
      <c r="BG701" s="273" t="s">
        <v>1481</v>
      </c>
      <c r="BH701" s="273" t="s">
        <v>1485</v>
      </c>
    </row>
    <row r="702" spans="49:60">
      <c r="AW702" s="282"/>
      <c r="AX702" s="282"/>
      <c r="AY702" s="282"/>
      <c r="AZ702" s="282"/>
      <c r="BA702" s="282"/>
      <c r="BB702" s="282"/>
      <c r="BC702" s="282"/>
      <c r="BD702" s="279" t="s">
        <v>1254</v>
      </c>
      <c r="BE702" s="279" t="s">
        <v>2726</v>
      </c>
      <c r="BF702" s="273" t="s">
        <v>1260</v>
      </c>
      <c r="BG702" s="273" t="s">
        <v>2726</v>
      </c>
      <c r="BH702" s="273" t="s">
        <v>2747</v>
      </c>
    </row>
    <row r="703" spans="49:60">
      <c r="AW703" s="282"/>
      <c r="AX703" s="282"/>
      <c r="AY703" s="282"/>
      <c r="AZ703" s="282"/>
      <c r="BA703" s="282"/>
      <c r="BB703" s="282"/>
      <c r="BC703" s="282"/>
      <c r="BD703" s="279" t="s">
        <v>2733</v>
      </c>
      <c r="BE703" s="279" t="s">
        <v>2727</v>
      </c>
      <c r="BF703" s="273" t="s">
        <v>2751</v>
      </c>
      <c r="BG703" s="273" t="s">
        <v>2727</v>
      </c>
      <c r="BH703" s="273" t="s">
        <v>2749</v>
      </c>
    </row>
    <row r="704" spans="49:60">
      <c r="AW704" s="282"/>
      <c r="AX704" s="282"/>
      <c r="AY704" s="282"/>
      <c r="AZ704" s="282"/>
      <c r="BA704" s="282"/>
      <c r="BB704" s="282"/>
      <c r="BC704" s="282"/>
      <c r="BD704" s="279" t="s">
        <v>2734</v>
      </c>
      <c r="BE704" s="279" t="s">
        <v>2728</v>
      </c>
      <c r="BF704" s="273" t="s">
        <v>1261</v>
      </c>
      <c r="BG704" s="273" t="s">
        <v>2728</v>
      </c>
      <c r="BH704" s="273" t="s">
        <v>3048</v>
      </c>
    </row>
    <row r="705" spans="49:60">
      <c r="AW705" s="282"/>
      <c r="AX705" s="282"/>
      <c r="AY705" s="282"/>
      <c r="AZ705" s="282"/>
      <c r="BA705" s="282"/>
      <c r="BB705" s="282"/>
      <c r="BC705" s="282"/>
      <c r="BD705" s="279" t="s">
        <v>1482</v>
      </c>
      <c r="BE705" s="279" t="s">
        <v>2729</v>
      </c>
      <c r="BF705" s="273" t="s">
        <v>1262</v>
      </c>
      <c r="BG705" s="273" t="s">
        <v>1252</v>
      </c>
      <c r="BH705" s="273" t="s">
        <v>2750</v>
      </c>
    </row>
    <row r="706" spans="49:60">
      <c r="AW706" s="282"/>
      <c r="AX706" s="282"/>
      <c r="AY706" s="282"/>
      <c r="AZ706" s="282"/>
      <c r="BA706" s="282"/>
      <c r="BB706" s="282"/>
      <c r="BC706" s="282"/>
      <c r="BD706" s="279" t="s">
        <v>1483</v>
      </c>
      <c r="BE706" s="279" t="s">
        <v>1252</v>
      </c>
      <c r="BF706" s="273" t="s">
        <v>1263</v>
      </c>
      <c r="BG706" s="273" t="s">
        <v>2730</v>
      </c>
      <c r="BH706" s="273" t="s">
        <v>1260</v>
      </c>
    </row>
    <row r="707" spans="49:60">
      <c r="AW707" s="282"/>
      <c r="AX707" s="282"/>
      <c r="AY707" s="282"/>
      <c r="AZ707" s="282"/>
      <c r="BA707" s="282"/>
      <c r="BB707" s="282"/>
      <c r="BC707" s="282"/>
      <c r="BD707" s="279" t="s">
        <v>2735</v>
      </c>
      <c r="BE707" s="279" t="s">
        <v>2730</v>
      </c>
      <c r="BF707" s="273" t="s">
        <v>1544</v>
      </c>
      <c r="BG707" s="273" t="s">
        <v>1253</v>
      </c>
      <c r="BH707" s="273" t="s">
        <v>1261</v>
      </c>
    </row>
    <row r="708" spans="49:60">
      <c r="AW708" s="282"/>
      <c r="AX708" s="282"/>
      <c r="AY708" s="282"/>
      <c r="AZ708" s="282"/>
      <c r="BA708" s="282"/>
      <c r="BB708" s="282"/>
      <c r="BC708" s="282"/>
      <c r="BD708" s="279" t="s">
        <v>2736</v>
      </c>
      <c r="BE708" s="279" t="s">
        <v>1253</v>
      </c>
      <c r="BF708" s="273" t="s">
        <v>1545</v>
      </c>
      <c r="BG708" s="273" t="s">
        <v>2731</v>
      </c>
      <c r="BH708" s="273" t="s">
        <v>1262</v>
      </c>
    </row>
    <row r="709" spans="49:60">
      <c r="AW709" s="282"/>
      <c r="AX709" s="282"/>
      <c r="AY709" s="282"/>
      <c r="AZ709" s="282"/>
      <c r="BA709" s="282"/>
      <c r="BB709" s="282"/>
      <c r="BC709" s="282"/>
      <c r="BD709" s="279" t="s">
        <v>1256</v>
      </c>
      <c r="BE709" s="279" t="s">
        <v>2731</v>
      </c>
      <c r="BF709" s="273" t="s">
        <v>3049</v>
      </c>
      <c r="BG709" s="273" t="s">
        <v>1254</v>
      </c>
      <c r="BH709" s="273" t="s">
        <v>1263</v>
      </c>
    </row>
    <row r="710" spans="49:60">
      <c r="AW710" s="282"/>
      <c r="AX710" s="282"/>
      <c r="AY710" s="282"/>
      <c r="AZ710" s="282"/>
      <c r="BA710" s="282"/>
      <c r="BB710" s="282"/>
      <c r="BC710" s="282"/>
      <c r="BD710" s="279" t="s">
        <v>2737</v>
      </c>
      <c r="BE710" s="279" t="s">
        <v>1254</v>
      </c>
      <c r="BF710" s="273" t="s">
        <v>2752</v>
      </c>
      <c r="BG710" s="273" t="s">
        <v>2733</v>
      </c>
      <c r="BH710" s="273" t="s">
        <v>1544</v>
      </c>
    </row>
    <row r="711" spans="49:60">
      <c r="AW711" s="282"/>
      <c r="AX711" s="282"/>
      <c r="AY711" s="282"/>
      <c r="AZ711" s="282"/>
      <c r="BA711" s="282"/>
      <c r="BB711" s="282"/>
      <c r="BC711" s="282"/>
      <c r="BD711" s="279" t="s">
        <v>2738</v>
      </c>
      <c r="BE711" s="279" t="s">
        <v>2732</v>
      </c>
      <c r="BF711" s="273" t="s">
        <v>1264</v>
      </c>
      <c r="BG711" s="273" t="s">
        <v>2734</v>
      </c>
      <c r="BH711" s="273" t="s">
        <v>1545</v>
      </c>
    </row>
    <row r="712" spans="49:60">
      <c r="AW712" s="282"/>
      <c r="AX712" s="282"/>
      <c r="AY712" s="282"/>
      <c r="AZ712" s="282"/>
      <c r="BA712" s="282"/>
      <c r="BB712" s="282"/>
      <c r="BC712" s="282"/>
      <c r="BD712" s="279" t="s">
        <v>2739</v>
      </c>
      <c r="BE712" s="279" t="s">
        <v>2733</v>
      </c>
      <c r="BF712" s="273" t="s">
        <v>1265</v>
      </c>
      <c r="BG712" s="273" t="s">
        <v>1482</v>
      </c>
      <c r="BH712" s="273" t="s">
        <v>3049</v>
      </c>
    </row>
    <row r="713" spans="49:60">
      <c r="AW713" s="282"/>
      <c r="AX713" s="282"/>
      <c r="AY713" s="282"/>
      <c r="AZ713" s="282"/>
      <c r="BA713" s="282"/>
      <c r="BB713" s="282"/>
      <c r="BC713" s="282"/>
      <c r="BD713" s="279" t="s">
        <v>2740</v>
      </c>
      <c r="BE713" s="279" t="s">
        <v>2734</v>
      </c>
      <c r="BF713" s="273" t="s">
        <v>2753</v>
      </c>
      <c r="BG713" s="273" t="s">
        <v>1483</v>
      </c>
      <c r="BH713" s="273" t="s">
        <v>2752</v>
      </c>
    </row>
    <row r="714" spans="49:60">
      <c r="AW714" s="282"/>
      <c r="AX714" s="282"/>
      <c r="AY714" s="282"/>
      <c r="AZ714" s="282"/>
      <c r="BA714" s="282"/>
      <c r="BB714" s="282"/>
      <c r="BC714" s="282"/>
      <c r="BD714" s="279" t="s">
        <v>72</v>
      </c>
      <c r="BE714" s="279" t="s">
        <v>1482</v>
      </c>
      <c r="BF714" s="273" t="s">
        <v>195</v>
      </c>
      <c r="BG714" s="273" t="s">
        <v>2735</v>
      </c>
      <c r="BH714" s="273" t="s">
        <v>1264</v>
      </c>
    </row>
    <row r="715" spans="49:60">
      <c r="AW715" s="282"/>
      <c r="AX715" s="282"/>
      <c r="AY715" s="282"/>
      <c r="AZ715" s="282"/>
      <c r="BA715" s="282"/>
      <c r="BB715" s="282"/>
      <c r="BC715" s="282"/>
      <c r="BD715" s="279" t="s">
        <v>2741</v>
      </c>
      <c r="BE715" s="279" t="s">
        <v>1483</v>
      </c>
      <c r="BF715" s="273" t="s">
        <v>48</v>
      </c>
      <c r="BG715" s="273" t="s">
        <v>2736</v>
      </c>
      <c r="BH715" s="273" t="s">
        <v>1265</v>
      </c>
    </row>
    <row r="716" spans="49:60">
      <c r="AW716" s="282"/>
      <c r="AX716" s="282"/>
      <c r="AY716" s="282"/>
      <c r="AZ716" s="282"/>
      <c r="BA716" s="282"/>
      <c r="BB716" s="282"/>
      <c r="BC716" s="282"/>
      <c r="BD716" s="279" t="s">
        <v>1484</v>
      </c>
      <c r="BE716" s="279" t="s">
        <v>2735</v>
      </c>
      <c r="BF716" s="273" t="s">
        <v>1266</v>
      </c>
      <c r="BG716" s="273" t="s">
        <v>1256</v>
      </c>
      <c r="BH716" s="273" t="s">
        <v>2753</v>
      </c>
    </row>
    <row r="717" spans="49:60">
      <c r="AW717" s="282"/>
      <c r="AX717" s="282"/>
      <c r="AY717" s="282"/>
      <c r="AZ717" s="282"/>
      <c r="BA717" s="282"/>
      <c r="BB717" s="282"/>
      <c r="BC717" s="282"/>
      <c r="BD717" s="279" t="s">
        <v>1542</v>
      </c>
      <c r="BE717" s="279" t="s">
        <v>2736</v>
      </c>
      <c r="BF717" s="273" t="s">
        <v>2754</v>
      </c>
      <c r="BG717" s="273" t="s">
        <v>2737</v>
      </c>
      <c r="BH717" s="273" t="s">
        <v>195</v>
      </c>
    </row>
    <row r="718" spans="49:60">
      <c r="AW718" s="282"/>
      <c r="AX718" s="282"/>
      <c r="AY718" s="282"/>
      <c r="AZ718" s="282"/>
      <c r="BA718" s="282"/>
      <c r="BB718" s="282"/>
      <c r="BC718" s="282"/>
      <c r="BD718" s="279" t="s">
        <v>1015</v>
      </c>
      <c r="BE718" s="279" t="s">
        <v>1256</v>
      </c>
      <c r="BF718" s="273" t="s">
        <v>2755</v>
      </c>
      <c r="BG718" s="273" t="s">
        <v>2740</v>
      </c>
      <c r="BH718" s="273" t="s">
        <v>48</v>
      </c>
    </row>
    <row r="719" spans="49:60">
      <c r="AW719" s="282"/>
      <c r="AX719" s="282"/>
      <c r="AY719" s="282"/>
      <c r="AZ719" s="282"/>
      <c r="BA719" s="282"/>
      <c r="BB719" s="282"/>
      <c r="BC719" s="282"/>
      <c r="BD719" s="279" t="s">
        <v>1257</v>
      </c>
      <c r="BE719" s="279" t="s">
        <v>2737</v>
      </c>
      <c r="BF719" s="273" t="s">
        <v>1267</v>
      </c>
      <c r="BG719" s="273" t="s">
        <v>72</v>
      </c>
      <c r="BH719" s="273" t="s">
        <v>1266</v>
      </c>
    </row>
    <row r="720" spans="49:60">
      <c r="AW720" s="282"/>
      <c r="AX720" s="282"/>
      <c r="AY720" s="282"/>
      <c r="AZ720" s="282"/>
      <c r="BA720" s="282"/>
      <c r="BB720" s="282"/>
      <c r="BC720" s="282"/>
      <c r="BD720" s="279" t="s">
        <v>2742</v>
      </c>
      <c r="BE720" s="279" t="s">
        <v>2738</v>
      </c>
      <c r="BF720" s="273" t="s">
        <v>3050</v>
      </c>
      <c r="BG720" s="273" t="s">
        <v>2741</v>
      </c>
      <c r="BH720" s="273" t="s">
        <v>2754</v>
      </c>
    </row>
    <row r="721" spans="49:60">
      <c r="AW721" s="282"/>
      <c r="AX721" s="282"/>
      <c r="AY721" s="282"/>
      <c r="AZ721" s="282"/>
      <c r="BA721" s="282"/>
      <c r="BB721" s="282"/>
      <c r="BC721" s="282"/>
      <c r="BD721" s="279" t="s">
        <v>2743</v>
      </c>
      <c r="BE721" s="279" t="s">
        <v>2739</v>
      </c>
      <c r="BF721" s="273" t="s">
        <v>3051</v>
      </c>
      <c r="BG721" s="273" t="s">
        <v>1484</v>
      </c>
      <c r="BH721" s="273" t="s">
        <v>2755</v>
      </c>
    </row>
    <row r="722" spans="49:60">
      <c r="AW722" s="282"/>
      <c r="AX722" s="282"/>
      <c r="AY722" s="282"/>
      <c r="AZ722" s="282"/>
      <c r="BA722" s="282"/>
      <c r="BB722" s="282"/>
      <c r="BC722" s="282"/>
      <c r="BD722" s="279" t="s">
        <v>32</v>
      </c>
      <c r="BE722" s="279" t="s">
        <v>2740</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3050</v>
      </c>
    </row>
    <row r="724" spans="49:60">
      <c r="AW724" s="282"/>
      <c r="AX724" s="282"/>
      <c r="AY724" s="282"/>
      <c r="AZ724" s="282"/>
      <c r="BA724" s="282"/>
      <c r="BB724" s="282"/>
      <c r="BC724" s="282"/>
      <c r="BD724" s="279" t="s">
        <v>2744</v>
      </c>
      <c r="BE724" s="279" t="s">
        <v>2741</v>
      </c>
      <c r="BF724" s="273" t="s">
        <v>2758</v>
      </c>
      <c r="BG724" s="273" t="s">
        <v>1257</v>
      </c>
      <c r="BH724" s="273" t="s">
        <v>3051</v>
      </c>
    </row>
    <row r="725" spans="49:60">
      <c r="AW725" s="282"/>
      <c r="AX725" s="282"/>
      <c r="AY725" s="282"/>
      <c r="AZ725" s="282"/>
      <c r="BA725" s="282"/>
      <c r="BB725" s="282"/>
      <c r="BC725" s="282"/>
      <c r="BD725" s="279" t="s">
        <v>2745</v>
      </c>
      <c r="BE725" s="279" t="s">
        <v>1484</v>
      </c>
      <c r="BF725" s="273" t="s">
        <v>234</v>
      </c>
      <c r="BG725" s="273" t="s">
        <v>2743</v>
      </c>
      <c r="BH725" s="273" t="s">
        <v>1547</v>
      </c>
    </row>
    <row r="726" spans="49:60">
      <c r="AW726" s="282"/>
      <c r="AX726" s="282"/>
      <c r="AY726" s="282"/>
      <c r="AZ726" s="282"/>
      <c r="BA726" s="282"/>
      <c r="BB726" s="282"/>
      <c r="BC726" s="282"/>
      <c r="BD726" s="279" t="s">
        <v>2746</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2758</v>
      </c>
    </row>
    <row r="728" spans="49:60">
      <c r="AW728" s="282"/>
      <c r="AX728" s="282"/>
      <c r="AY728" s="282"/>
      <c r="AZ728" s="282"/>
      <c r="BA728" s="282"/>
      <c r="BB728" s="282"/>
      <c r="BC728" s="282"/>
      <c r="BD728" s="279" t="s">
        <v>1485</v>
      </c>
      <c r="BE728" s="279" t="s">
        <v>1257</v>
      </c>
      <c r="BF728" s="273" t="s">
        <v>1548</v>
      </c>
      <c r="BG728" s="273" t="s">
        <v>2744</v>
      </c>
      <c r="BH728" s="273" t="s">
        <v>234</v>
      </c>
    </row>
    <row r="729" spans="49:60">
      <c r="AW729" s="282"/>
      <c r="AX729" s="282"/>
      <c r="AY729" s="282"/>
      <c r="AZ729" s="282"/>
      <c r="BA729" s="282"/>
      <c r="BB729" s="282"/>
      <c r="BC729" s="282"/>
      <c r="BD729" s="279" t="s">
        <v>2747</v>
      </c>
      <c r="BE729" s="279" t="s">
        <v>2742</v>
      </c>
      <c r="BF729" s="273" t="s">
        <v>2759</v>
      </c>
      <c r="BG729" s="273" t="s">
        <v>3149</v>
      </c>
      <c r="BH729" s="273" t="s">
        <v>1487</v>
      </c>
    </row>
    <row r="730" spans="49:60">
      <c r="AW730" s="282"/>
      <c r="AX730" s="282"/>
      <c r="AY730" s="282"/>
      <c r="AZ730" s="282"/>
      <c r="BA730" s="282"/>
      <c r="BB730" s="282"/>
      <c r="BC730" s="282"/>
      <c r="BD730" s="279" t="s">
        <v>2748</v>
      </c>
      <c r="BE730" s="279" t="s">
        <v>1258</v>
      </c>
      <c r="BF730" s="273" t="s">
        <v>2760</v>
      </c>
      <c r="BG730" s="273" t="s">
        <v>1259</v>
      </c>
      <c r="BH730" s="273" t="s">
        <v>1488</v>
      </c>
    </row>
    <row r="731" spans="49:60">
      <c r="AW731" s="282"/>
      <c r="AX731" s="282"/>
      <c r="AY731" s="282"/>
      <c r="AZ731" s="282"/>
      <c r="BA731" s="282"/>
      <c r="BB731" s="282"/>
      <c r="BC731" s="282"/>
      <c r="BD731" s="279" t="s">
        <v>2749</v>
      </c>
      <c r="BE731" s="279" t="s">
        <v>2743</v>
      </c>
      <c r="BF731" s="273" t="s">
        <v>2762</v>
      </c>
      <c r="BG731" s="273" t="s">
        <v>1485</v>
      </c>
      <c r="BH731" s="273" t="s">
        <v>1548</v>
      </c>
    </row>
    <row r="732" spans="49:60">
      <c r="AW732" s="282"/>
      <c r="AX732" s="282"/>
      <c r="AY732" s="282"/>
      <c r="AZ732" s="282"/>
      <c r="BA732" s="282"/>
      <c r="BB732" s="282"/>
      <c r="BC732" s="282"/>
      <c r="BD732" s="279" t="s">
        <v>2750</v>
      </c>
      <c r="BE732" s="279" t="s">
        <v>32</v>
      </c>
      <c r="BF732" s="273" t="s">
        <v>1268</v>
      </c>
      <c r="BG732" s="273" t="s">
        <v>2747</v>
      </c>
      <c r="BH732" s="273" t="s">
        <v>2759</v>
      </c>
    </row>
    <row r="733" spans="49:60">
      <c r="AW733" s="282"/>
      <c r="AX733" s="282"/>
      <c r="AY733" s="282"/>
      <c r="AZ733" s="282"/>
      <c r="BA733" s="282"/>
      <c r="BB733" s="282"/>
      <c r="BC733" s="282"/>
      <c r="BD733" s="279" t="s">
        <v>1260</v>
      </c>
      <c r="BE733" s="279" t="s">
        <v>1543</v>
      </c>
      <c r="BF733" s="273" t="s">
        <v>1269</v>
      </c>
      <c r="BG733" s="273" t="s">
        <v>2748</v>
      </c>
      <c r="BH733" s="273" t="s">
        <v>2760</v>
      </c>
    </row>
    <row r="734" spans="49:60">
      <c r="AW734" s="282"/>
      <c r="AX734" s="282"/>
      <c r="AY734" s="282"/>
      <c r="AZ734" s="282"/>
      <c r="BA734" s="282"/>
      <c r="BB734" s="282"/>
      <c r="BC734" s="282"/>
      <c r="BD734" s="279" t="s">
        <v>2751</v>
      </c>
      <c r="BE734" s="279" t="s">
        <v>2744</v>
      </c>
      <c r="BF734" s="273" t="s">
        <v>1489</v>
      </c>
      <c r="BG734" s="273" t="s">
        <v>2749</v>
      </c>
      <c r="BH734" s="273" t="s">
        <v>2761</v>
      </c>
    </row>
    <row r="735" spans="49:60">
      <c r="AW735" s="282"/>
      <c r="AX735" s="282"/>
      <c r="AY735" s="282"/>
      <c r="AZ735" s="282"/>
      <c r="BA735" s="282"/>
      <c r="BB735" s="282"/>
      <c r="BC735" s="282"/>
      <c r="BD735" s="279" t="s">
        <v>1261</v>
      </c>
      <c r="BE735" s="279" t="s">
        <v>2745</v>
      </c>
      <c r="BF735" s="273" t="s">
        <v>2763</v>
      </c>
      <c r="BG735" s="273" t="s">
        <v>3048</v>
      </c>
      <c r="BH735" s="273" t="s">
        <v>2762</v>
      </c>
    </row>
    <row r="736" spans="49:60">
      <c r="AW736" s="282"/>
      <c r="AX736" s="282"/>
      <c r="AY736" s="282"/>
      <c r="AZ736" s="282"/>
      <c r="BA736" s="282"/>
      <c r="BB736" s="282"/>
      <c r="BC736" s="282"/>
      <c r="BD736" s="279" t="s">
        <v>1262</v>
      </c>
      <c r="BE736" s="279" t="s">
        <v>2746</v>
      </c>
      <c r="BF736" s="273" t="s">
        <v>2764</v>
      </c>
      <c r="BG736" s="273" t="s">
        <v>2750</v>
      </c>
      <c r="BH736" s="273" t="s">
        <v>1268</v>
      </c>
    </row>
    <row r="737" spans="49:60">
      <c r="AW737" s="282"/>
      <c r="AX737" s="282"/>
      <c r="AY737" s="282"/>
      <c r="AZ737" s="282"/>
      <c r="BA737" s="282"/>
      <c r="BB737" s="282"/>
      <c r="BC737" s="282"/>
      <c r="BD737" s="279" t="s">
        <v>1263</v>
      </c>
      <c r="BE737" s="279" t="s">
        <v>1259</v>
      </c>
      <c r="BF737" s="273" t="s">
        <v>3052</v>
      </c>
      <c r="BG737" s="273" t="s">
        <v>1260</v>
      </c>
      <c r="BH737" s="273" t="s">
        <v>1269</v>
      </c>
    </row>
    <row r="738" spans="49:60">
      <c r="AW738" s="282"/>
      <c r="AX738" s="282"/>
      <c r="AY738" s="282"/>
      <c r="AZ738" s="282"/>
      <c r="BA738" s="282"/>
      <c r="BB738" s="282"/>
      <c r="BC738" s="282"/>
      <c r="BD738" s="279" t="s">
        <v>1544</v>
      </c>
      <c r="BE738" s="279" t="s">
        <v>1485</v>
      </c>
      <c r="BF738" s="273" t="s">
        <v>3053</v>
      </c>
      <c r="BG738" s="273" t="s">
        <v>2751</v>
      </c>
      <c r="BH738" s="273" t="s">
        <v>1489</v>
      </c>
    </row>
    <row r="739" spans="49:60">
      <c r="AW739" s="282"/>
      <c r="AX739" s="282"/>
      <c r="AY739" s="282"/>
      <c r="AZ739" s="282"/>
      <c r="BA739" s="282"/>
      <c r="BB739" s="282"/>
      <c r="BC739" s="282"/>
      <c r="BD739" s="279" t="s">
        <v>1545</v>
      </c>
      <c r="BE739" s="279" t="s">
        <v>2747</v>
      </c>
      <c r="BF739" s="273" t="s">
        <v>2767</v>
      </c>
      <c r="BG739" s="273" t="s">
        <v>1261</v>
      </c>
      <c r="BH739" s="273" t="s">
        <v>2763</v>
      </c>
    </row>
    <row r="740" spans="49:60">
      <c r="AW740" s="282"/>
      <c r="AX740" s="282"/>
      <c r="AY740" s="282"/>
      <c r="AZ740" s="282"/>
      <c r="BA740" s="282"/>
      <c r="BB740" s="282"/>
      <c r="BC740" s="282"/>
      <c r="BD740" s="279" t="s">
        <v>2752</v>
      </c>
      <c r="BE740" s="279" t="s">
        <v>2748</v>
      </c>
      <c r="BF740" s="273" t="s">
        <v>1270</v>
      </c>
      <c r="BG740" s="273" t="s">
        <v>1262</v>
      </c>
      <c r="BH740" s="273" t="s">
        <v>2764</v>
      </c>
    </row>
    <row r="741" spans="49:60">
      <c r="AW741" s="282"/>
      <c r="AX741" s="282"/>
      <c r="AY741" s="282"/>
      <c r="AZ741" s="282"/>
      <c r="BA741" s="282"/>
      <c r="BB741" s="282"/>
      <c r="BC741" s="282"/>
      <c r="BD741" s="279" t="s">
        <v>1264</v>
      </c>
      <c r="BE741" s="279" t="s">
        <v>2749</v>
      </c>
      <c r="BF741" s="273" t="s">
        <v>2768</v>
      </c>
      <c r="BG741" s="273" t="s">
        <v>1263</v>
      </c>
      <c r="BH741" s="273" t="s">
        <v>2765</v>
      </c>
    </row>
    <row r="742" spans="49:60">
      <c r="AW742" s="282"/>
      <c r="AX742" s="282"/>
      <c r="AY742" s="282"/>
      <c r="AZ742" s="282"/>
      <c r="BA742" s="282"/>
      <c r="BB742" s="282"/>
      <c r="BC742" s="282"/>
      <c r="BD742" s="279" t="s">
        <v>1265</v>
      </c>
      <c r="BE742" s="279" t="s">
        <v>2750</v>
      </c>
      <c r="BF742" s="273" t="s">
        <v>2769</v>
      </c>
      <c r="BG742" s="273" t="s">
        <v>1544</v>
      </c>
      <c r="BH742" s="273" t="s">
        <v>2766</v>
      </c>
    </row>
    <row r="743" spans="49:60">
      <c r="AW743" s="282"/>
      <c r="AX743" s="282"/>
      <c r="AY743" s="282"/>
      <c r="AZ743" s="282"/>
      <c r="BA743" s="282"/>
      <c r="BB743" s="282"/>
      <c r="BC743" s="282"/>
      <c r="BD743" s="279" t="s">
        <v>2753</v>
      </c>
      <c r="BE743" s="279" t="s">
        <v>1260</v>
      </c>
      <c r="BF743" s="273" t="s">
        <v>1490</v>
      </c>
      <c r="BG743" s="273" t="s">
        <v>1545</v>
      </c>
      <c r="BH743" s="273" t="s">
        <v>2767</v>
      </c>
    </row>
    <row r="744" spans="49:60">
      <c r="AW744" s="282"/>
      <c r="AX744" s="282"/>
      <c r="AY744" s="282"/>
      <c r="AZ744" s="282"/>
      <c r="BA744" s="282"/>
      <c r="BB744" s="282"/>
      <c r="BC744" s="282"/>
      <c r="BD744" s="279" t="s">
        <v>195</v>
      </c>
      <c r="BE744" s="279" t="s">
        <v>2751</v>
      </c>
      <c r="BF744" s="273" t="s">
        <v>1271</v>
      </c>
      <c r="BG744" s="273" t="s">
        <v>3049</v>
      </c>
      <c r="BH744" s="273" t="s">
        <v>1270</v>
      </c>
    </row>
    <row r="745" spans="49:60">
      <c r="AW745" s="282"/>
      <c r="AX745" s="282"/>
      <c r="AY745" s="282"/>
      <c r="AZ745" s="282"/>
      <c r="BA745" s="282"/>
      <c r="BB745" s="282"/>
      <c r="BC745" s="282"/>
      <c r="BD745" s="279" t="s">
        <v>48</v>
      </c>
      <c r="BE745" s="279" t="s">
        <v>1261</v>
      </c>
      <c r="BF745" s="273" t="s">
        <v>2770</v>
      </c>
      <c r="BG745" s="273" t="s">
        <v>2752</v>
      </c>
      <c r="BH745" s="273" t="s">
        <v>2768</v>
      </c>
    </row>
    <row r="746" spans="49:60">
      <c r="AW746" s="282"/>
      <c r="AX746" s="282"/>
      <c r="AY746" s="282"/>
      <c r="AZ746" s="282"/>
      <c r="BA746" s="282"/>
      <c r="BB746" s="282"/>
      <c r="BC746" s="282"/>
      <c r="BD746" s="279" t="s">
        <v>1266</v>
      </c>
      <c r="BE746" s="279" t="s">
        <v>1019</v>
      </c>
      <c r="BF746" s="273" t="s">
        <v>1272</v>
      </c>
      <c r="BG746" s="273" t="s">
        <v>1264</v>
      </c>
      <c r="BH746" s="273" t="s">
        <v>2769</v>
      </c>
    </row>
    <row r="747" spans="49:60">
      <c r="AW747" s="282"/>
      <c r="AX747" s="282"/>
      <c r="AY747" s="282"/>
      <c r="AZ747" s="282"/>
      <c r="BA747" s="282"/>
      <c r="BB747" s="282"/>
      <c r="BC747" s="282"/>
      <c r="BD747" s="279" t="s">
        <v>2754</v>
      </c>
      <c r="BE747" s="279" t="s">
        <v>1262</v>
      </c>
      <c r="BF747" s="273" t="s">
        <v>2771</v>
      </c>
      <c r="BG747" s="273" t="s">
        <v>1265</v>
      </c>
      <c r="BH747" s="273" t="s">
        <v>1490</v>
      </c>
    </row>
    <row r="748" spans="49:60">
      <c r="AW748" s="282"/>
      <c r="AX748" s="282"/>
      <c r="AY748" s="282"/>
      <c r="AZ748" s="282"/>
      <c r="BA748" s="282"/>
      <c r="BB748" s="282"/>
      <c r="BC748" s="282"/>
      <c r="BD748" s="279" t="s">
        <v>2755</v>
      </c>
      <c r="BE748" s="279" t="s">
        <v>1263</v>
      </c>
      <c r="BF748" s="273" t="s">
        <v>2772</v>
      </c>
      <c r="BG748" s="273" t="s">
        <v>2753</v>
      </c>
      <c r="BH748" s="273" t="s">
        <v>1271</v>
      </c>
    </row>
    <row r="749" spans="49:60">
      <c r="AW749" s="282"/>
      <c r="AX749" s="282"/>
      <c r="AY749" s="282"/>
      <c r="AZ749" s="282"/>
      <c r="BA749" s="282"/>
      <c r="BB749" s="282"/>
      <c r="BC749" s="282"/>
      <c r="BD749" s="279" t="s">
        <v>2756</v>
      </c>
      <c r="BE749" s="279" t="s">
        <v>1544</v>
      </c>
      <c r="BF749" s="273" t="s">
        <v>2773</v>
      </c>
      <c r="BG749" s="273" t="s">
        <v>195</v>
      </c>
      <c r="BH749" s="273" t="s">
        <v>2770</v>
      </c>
    </row>
    <row r="750" spans="49:60">
      <c r="AW750" s="282"/>
      <c r="AX750" s="282"/>
      <c r="AY750" s="282"/>
      <c r="AZ750" s="282"/>
      <c r="BA750" s="282"/>
      <c r="BB750" s="282"/>
      <c r="BC750" s="282"/>
      <c r="BD750" s="279" t="s">
        <v>1267</v>
      </c>
      <c r="BE750" s="279" t="s">
        <v>1545</v>
      </c>
      <c r="BF750" s="273" t="s">
        <v>2775</v>
      </c>
      <c r="BG750" s="273" t="s">
        <v>48</v>
      </c>
      <c r="BH750" s="273" t="s">
        <v>1272</v>
      </c>
    </row>
    <row r="751" spans="49:60">
      <c r="AW751" s="282"/>
      <c r="AX751" s="282"/>
      <c r="AY751" s="282"/>
      <c r="AZ751" s="282"/>
      <c r="BA751" s="282"/>
      <c r="BB751" s="282"/>
      <c r="BC751" s="282"/>
      <c r="BD751" s="279" t="s">
        <v>1546</v>
      </c>
      <c r="BE751" s="279" t="s">
        <v>2752</v>
      </c>
      <c r="BF751" s="273" t="s">
        <v>2776</v>
      </c>
      <c r="BG751" s="273" t="s">
        <v>1266</v>
      </c>
      <c r="BH751" s="273" t="s">
        <v>2772</v>
      </c>
    </row>
    <row r="752" spans="49:60">
      <c r="AW752" s="282"/>
      <c r="AX752" s="282"/>
      <c r="AY752" s="282"/>
      <c r="AZ752" s="282"/>
      <c r="BA752" s="282"/>
      <c r="BB752" s="282"/>
      <c r="BC752" s="282"/>
      <c r="BD752" s="279" t="s">
        <v>2757</v>
      </c>
      <c r="BE752" s="279" t="s">
        <v>1264</v>
      </c>
      <c r="BF752" s="273" t="s">
        <v>2777</v>
      </c>
      <c r="BG752" s="273" t="s">
        <v>2754</v>
      </c>
      <c r="BH752" s="273" t="s">
        <v>2773</v>
      </c>
    </row>
    <row r="753" spans="49:60">
      <c r="AW753" s="282"/>
      <c r="AX753" s="282"/>
      <c r="AY753" s="282"/>
      <c r="AZ753" s="282"/>
      <c r="BA753" s="282"/>
      <c r="BB753" s="282"/>
      <c r="BC753" s="282"/>
      <c r="BD753" s="279" t="s">
        <v>1547</v>
      </c>
      <c r="BE753" s="279" t="s">
        <v>1265</v>
      </c>
      <c r="BF753" s="273" t="s">
        <v>1273</v>
      </c>
      <c r="BG753" s="273" t="s">
        <v>2755</v>
      </c>
      <c r="BH753" s="273" t="s">
        <v>2775</v>
      </c>
    </row>
    <row r="754" spans="49:60">
      <c r="AW754" s="282"/>
      <c r="AX754" s="282"/>
      <c r="AY754" s="282"/>
      <c r="AZ754" s="282"/>
      <c r="BA754" s="282"/>
      <c r="BB754" s="282"/>
      <c r="BC754" s="282"/>
      <c r="BD754" s="279" t="s">
        <v>1486</v>
      </c>
      <c r="BE754" s="279" t="s">
        <v>2753</v>
      </c>
      <c r="BF754" s="273" t="s">
        <v>1274</v>
      </c>
      <c r="BG754" s="273" t="s">
        <v>1267</v>
      </c>
      <c r="BH754" s="273" t="s">
        <v>2776</v>
      </c>
    </row>
    <row r="755" spans="49:60">
      <c r="AW755" s="282"/>
      <c r="AX755" s="282"/>
      <c r="AY755" s="282"/>
      <c r="AZ755" s="282"/>
      <c r="BA755" s="282"/>
      <c r="BB755" s="282"/>
      <c r="BC755" s="282"/>
      <c r="BD755" s="279" t="s">
        <v>2758</v>
      </c>
      <c r="BE755" s="279" t="s">
        <v>195</v>
      </c>
      <c r="BF755" s="273" t="s">
        <v>2174</v>
      </c>
      <c r="BG755" s="273" t="s">
        <v>3050</v>
      </c>
      <c r="BH755" s="273" t="s">
        <v>2777</v>
      </c>
    </row>
    <row r="756" spans="49:60">
      <c r="AW756" s="282"/>
      <c r="AX756" s="282"/>
      <c r="AY756" s="282"/>
      <c r="AZ756" s="282"/>
      <c r="BA756" s="282"/>
      <c r="BB756" s="282"/>
      <c r="BC756" s="282"/>
      <c r="BD756" s="279" t="s">
        <v>1487</v>
      </c>
      <c r="BE756" s="279" t="s">
        <v>48</v>
      </c>
      <c r="BF756" s="273" t="s">
        <v>1491</v>
      </c>
      <c r="BG756" s="273" t="s">
        <v>3051</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2754</v>
      </c>
      <c r="BF758" s="273" t="s">
        <v>2778</v>
      </c>
      <c r="BG758" s="273" t="s">
        <v>1486</v>
      </c>
      <c r="BH758" s="273" t="s">
        <v>2174</v>
      </c>
    </row>
    <row r="759" spans="49:60">
      <c r="AW759" s="282"/>
      <c r="AX759" s="282"/>
      <c r="AY759" s="282"/>
      <c r="AZ759" s="282"/>
      <c r="BA759" s="282"/>
      <c r="BB759" s="282"/>
      <c r="BC759" s="282"/>
      <c r="BD759" s="279" t="s">
        <v>2759</v>
      </c>
      <c r="BE759" s="279" t="s">
        <v>2755</v>
      </c>
      <c r="BF759" s="273" t="s">
        <v>2779</v>
      </c>
      <c r="BG759" s="273" t="s">
        <v>2758</v>
      </c>
      <c r="BH759" s="273" t="s">
        <v>1491</v>
      </c>
    </row>
    <row r="760" spans="49:60">
      <c r="AW760" s="282"/>
      <c r="AX760" s="282"/>
      <c r="AY760" s="282"/>
      <c r="AZ760" s="282"/>
      <c r="BA760" s="282"/>
      <c r="BB760" s="282"/>
      <c r="BC760" s="282"/>
      <c r="BD760" s="279" t="s">
        <v>2760</v>
      </c>
      <c r="BE760" s="279" t="s">
        <v>2756</v>
      </c>
      <c r="BF760" s="273" t="s">
        <v>1276</v>
      </c>
      <c r="BG760" s="273" t="s">
        <v>234</v>
      </c>
      <c r="BH760" s="273" t="s">
        <v>1275</v>
      </c>
    </row>
    <row r="761" spans="49:60">
      <c r="AW761" s="282"/>
      <c r="AX761" s="282"/>
      <c r="AY761" s="282"/>
      <c r="AZ761" s="282"/>
      <c r="BA761" s="282"/>
      <c r="BB761" s="282"/>
      <c r="BC761" s="282"/>
      <c r="BD761" s="279" t="s">
        <v>2761</v>
      </c>
      <c r="BE761" s="279" t="s">
        <v>1267</v>
      </c>
      <c r="BF761" s="273" t="s">
        <v>3054</v>
      </c>
      <c r="BG761" s="273" t="s">
        <v>1487</v>
      </c>
      <c r="BH761" s="273" t="s">
        <v>2778</v>
      </c>
    </row>
    <row r="762" spans="49:60">
      <c r="AW762" s="282"/>
      <c r="AX762" s="282"/>
      <c r="AY762" s="282"/>
      <c r="AZ762" s="282"/>
      <c r="BA762" s="282"/>
      <c r="BB762" s="282"/>
      <c r="BC762" s="282"/>
      <c r="BD762" s="279" t="s">
        <v>2762</v>
      </c>
      <c r="BE762" s="279" t="s">
        <v>1546</v>
      </c>
      <c r="BF762" s="273" t="s">
        <v>2781</v>
      </c>
      <c r="BG762" s="273" t="s">
        <v>1488</v>
      </c>
      <c r="BH762" s="273" t="s">
        <v>2779</v>
      </c>
    </row>
    <row r="763" spans="49:60">
      <c r="AW763" s="282"/>
      <c r="AX763" s="282"/>
      <c r="AY763" s="282"/>
      <c r="AZ763" s="282"/>
      <c r="BA763" s="282"/>
      <c r="BB763" s="282"/>
      <c r="BC763" s="282"/>
      <c r="BD763" s="279" t="s">
        <v>1268</v>
      </c>
      <c r="BE763" s="279" t="s">
        <v>2757</v>
      </c>
      <c r="BF763" s="273" t="s">
        <v>2782</v>
      </c>
      <c r="BG763" s="273" t="s">
        <v>1548</v>
      </c>
      <c r="BH763" s="273" t="s">
        <v>1276</v>
      </c>
    </row>
    <row r="764" spans="49:60">
      <c r="AW764" s="282"/>
      <c r="AX764" s="282"/>
      <c r="AY764" s="282"/>
      <c r="AZ764" s="282"/>
      <c r="BA764" s="282"/>
      <c r="BB764" s="282"/>
      <c r="BC764" s="282"/>
      <c r="BD764" s="279" t="s">
        <v>1269</v>
      </c>
      <c r="BE764" s="279" t="s">
        <v>1547</v>
      </c>
      <c r="BF764" s="273" t="s">
        <v>1277</v>
      </c>
      <c r="BG764" s="273" t="s">
        <v>2759</v>
      </c>
      <c r="BH764" s="273" t="s">
        <v>3054</v>
      </c>
    </row>
    <row r="765" spans="49:60">
      <c r="AW765" s="282"/>
      <c r="AX765" s="282"/>
      <c r="AY765" s="282"/>
      <c r="AZ765" s="282"/>
      <c r="BA765" s="282"/>
      <c r="BB765" s="282"/>
      <c r="BC765" s="282"/>
      <c r="BD765" s="279" t="s">
        <v>1489</v>
      </c>
      <c r="BE765" s="279" t="s">
        <v>1486</v>
      </c>
      <c r="BF765" s="273" t="s">
        <v>1578</v>
      </c>
      <c r="BG765" s="273" t="s">
        <v>2760</v>
      </c>
      <c r="BH765" s="273" t="s">
        <v>2782</v>
      </c>
    </row>
    <row r="766" spans="49:60">
      <c r="AW766" s="282"/>
      <c r="AX766" s="282"/>
      <c r="AY766" s="282"/>
      <c r="AZ766" s="282"/>
      <c r="BA766" s="282"/>
      <c r="BB766" s="282"/>
      <c r="BC766" s="282"/>
      <c r="BD766" s="279" t="s">
        <v>2763</v>
      </c>
      <c r="BE766" s="279" t="s">
        <v>2758</v>
      </c>
      <c r="BF766" s="273" t="s">
        <v>1278</v>
      </c>
      <c r="BG766" s="273" t="s">
        <v>2761</v>
      </c>
      <c r="BH766" s="273" t="s">
        <v>1277</v>
      </c>
    </row>
    <row r="767" spans="49:60">
      <c r="AW767" s="282"/>
      <c r="AX767" s="282"/>
      <c r="AY767" s="282"/>
      <c r="AZ767" s="282"/>
      <c r="BA767" s="282"/>
      <c r="BB767" s="282"/>
      <c r="BC767" s="282"/>
      <c r="BD767" s="279" t="s">
        <v>2764</v>
      </c>
      <c r="BE767" s="279" t="s">
        <v>1487</v>
      </c>
      <c r="BF767" s="273" t="s">
        <v>2784</v>
      </c>
      <c r="BG767" s="273" t="s">
        <v>2762</v>
      </c>
      <c r="BH767" s="273" t="s">
        <v>1578</v>
      </c>
    </row>
    <row r="768" spans="49:60">
      <c r="AW768" s="282"/>
      <c r="AX768" s="282"/>
      <c r="AY768" s="282"/>
      <c r="AZ768" s="282"/>
      <c r="BA768" s="282"/>
      <c r="BB768" s="282"/>
      <c r="BC768" s="282"/>
      <c r="BD768" s="279" t="s">
        <v>2765</v>
      </c>
      <c r="BE768" s="279" t="s">
        <v>1488</v>
      </c>
      <c r="BF768" s="273" t="s">
        <v>2785</v>
      </c>
      <c r="BG768" s="273" t="s">
        <v>1268</v>
      </c>
      <c r="BH768" s="273" t="s">
        <v>1278</v>
      </c>
    </row>
    <row r="769" spans="49:60">
      <c r="AW769" s="282"/>
      <c r="AX769" s="282"/>
      <c r="AY769" s="282"/>
      <c r="AZ769" s="282"/>
      <c r="BA769" s="282"/>
      <c r="BB769" s="282"/>
      <c r="BC769" s="282"/>
      <c r="BD769" s="279" t="s">
        <v>2766</v>
      </c>
      <c r="BE769" s="279" t="s">
        <v>1548</v>
      </c>
      <c r="BF769" s="273" t="s">
        <v>1020</v>
      </c>
      <c r="BG769" s="273" t="s">
        <v>1269</v>
      </c>
      <c r="BH769" s="273" t="s">
        <v>2784</v>
      </c>
    </row>
    <row r="770" spans="49:60">
      <c r="AW770" s="282"/>
      <c r="AX770" s="282"/>
      <c r="AY770" s="282"/>
      <c r="AZ770" s="282"/>
      <c r="BA770" s="282"/>
      <c r="BB770" s="282"/>
      <c r="BC770" s="282"/>
      <c r="BD770" s="279" t="s">
        <v>2767</v>
      </c>
      <c r="BE770" s="279" t="s">
        <v>2759</v>
      </c>
      <c r="BF770" s="273" t="s">
        <v>1279</v>
      </c>
      <c r="BG770" s="273" t="s">
        <v>1489</v>
      </c>
      <c r="BH770" s="273" t="s">
        <v>2785</v>
      </c>
    </row>
    <row r="771" spans="49:60">
      <c r="AW771" s="282"/>
      <c r="AX771" s="282"/>
      <c r="AY771" s="282"/>
      <c r="AZ771" s="282"/>
      <c r="BA771" s="282"/>
      <c r="BB771" s="282"/>
      <c r="BC771" s="282"/>
      <c r="BD771" s="279" t="s">
        <v>1270</v>
      </c>
      <c r="BE771" s="279" t="s">
        <v>2760</v>
      </c>
      <c r="BF771" s="273" t="s">
        <v>1280</v>
      </c>
      <c r="BG771" s="273" t="s">
        <v>2763</v>
      </c>
      <c r="BH771" s="273" t="s">
        <v>1020</v>
      </c>
    </row>
    <row r="772" spans="49:60">
      <c r="AW772" s="282"/>
      <c r="AX772" s="282"/>
      <c r="AY772" s="282"/>
      <c r="AZ772" s="282"/>
      <c r="BA772" s="282"/>
      <c r="BB772" s="282"/>
      <c r="BC772" s="282"/>
      <c r="BD772" s="279" t="s">
        <v>2768</v>
      </c>
      <c r="BE772" s="279" t="s">
        <v>2761</v>
      </c>
      <c r="BF772" s="273" t="s">
        <v>2786</v>
      </c>
      <c r="BG772" s="273" t="s">
        <v>2764</v>
      </c>
      <c r="BH772" s="273" t="s">
        <v>1279</v>
      </c>
    </row>
    <row r="773" spans="49:60">
      <c r="AW773" s="282"/>
      <c r="AX773" s="282"/>
      <c r="AY773" s="282"/>
      <c r="AZ773" s="282"/>
      <c r="BA773" s="282"/>
      <c r="BB773" s="282"/>
      <c r="BC773" s="282"/>
      <c r="BD773" s="279" t="s">
        <v>2769</v>
      </c>
      <c r="BE773" s="279" t="s">
        <v>2762</v>
      </c>
      <c r="BF773" s="273" t="s">
        <v>2787</v>
      </c>
      <c r="BG773" s="273" t="s">
        <v>2765</v>
      </c>
      <c r="BH773" s="273" t="s">
        <v>1280</v>
      </c>
    </row>
    <row r="774" spans="49:60">
      <c r="AW774" s="282"/>
      <c r="AX774" s="282"/>
      <c r="AY774" s="282"/>
      <c r="AZ774" s="282"/>
      <c r="BA774" s="282"/>
      <c r="BB774" s="282"/>
      <c r="BC774" s="282"/>
      <c r="BD774" s="279" t="s">
        <v>1490</v>
      </c>
      <c r="BE774" s="279" t="s">
        <v>1268</v>
      </c>
      <c r="BF774" s="273" t="s">
        <v>2788</v>
      </c>
      <c r="BG774" s="273" t="s">
        <v>2766</v>
      </c>
      <c r="BH774" s="273" t="s">
        <v>2786</v>
      </c>
    </row>
    <row r="775" spans="49:60">
      <c r="AW775" s="282"/>
      <c r="AX775" s="282"/>
      <c r="AY775" s="282"/>
      <c r="AZ775" s="282"/>
      <c r="BA775" s="282"/>
      <c r="BB775" s="282"/>
      <c r="BC775" s="282"/>
      <c r="BD775" s="279" t="s">
        <v>1271</v>
      </c>
      <c r="BE775" s="279" t="s">
        <v>1269</v>
      </c>
      <c r="BF775" s="273" t="s">
        <v>2790</v>
      </c>
      <c r="BG775" s="273" t="s">
        <v>2767</v>
      </c>
      <c r="BH775" s="273" t="s">
        <v>2787</v>
      </c>
    </row>
    <row r="776" spans="49:60">
      <c r="AW776" s="282"/>
      <c r="AX776" s="282"/>
      <c r="AY776" s="282"/>
      <c r="AZ776" s="282"/>
      <c r="BA776" s="282"/>
      <c r="BB776" s="282"/>
      <c r="BC776" s="282"/>
      <c r="BD776" s="279" t="s">
        <v>2770</v>
      </c>
      <c r="BE776" s="279" t="s">
        <v>1489</v>
      </c>
      <c r="BF776" s="273" t="s">
        <v>1579</v>
      </c>
      <c r="BG776" s="273" t="s">
        <v>1270</v>
      </c>
      <c r="BH776" s="273" t="s">
        <v>2788</v>
      </c>
    </row>
    <row r="777" spans="49:60">
      <c r="AW777" s="282"/>
      <c r="AX777" s="282"/>
      <c r="AY777" s="282"/>
      <c r="AZ777" s="282"/>
      <c r="BA777" s="282"/>
      <c r="BB777" s="282"/>
      <c r="BC777" s="282"/>
      <c r="BD777" s="279" t="s">
        <v>1272</v>
      </c>
      <c r="BE777" s="279" t="s">
        <v>2763</v>
      </c>
      <c r="BF777" s="273" t="s">
        <v>2791</v>
      </c>
      <c r="BG777" s="273" t="s">
        <v>2768</v>
      </c>
      <c r="BH777" s="273" t="s">
        <v>2790</v>
      </c>
    </row>
    <row r="778" spans="49:60">
      <c r="AW778" s="282"/>
      <c r="AX778" s="282"/>
      <c r="AY778" s="282"/>
      <c r="AZ778" s="282"/>
      <c r="BA778" s="282"/>
      <c r="BB778" s="282"/>
      <c r="BC778" s="282"/>
      <c r="BD778" s="279" t="s">
        <v>2771</v>
      </c>
      <c r="BE778" s="279" t="s">
        <v>2764</v>
      </c>
      <c r="BF778" s="273" t="s">
        <v>1549</v>
      </c>
      <c r="BG778" s="273" t="s">
        <v>2769</v>
      </c>
      <c r="BH778" s="273" t="s">
        <v>1579</v>
      </c>
    </row>
    <row r="779" spans="49:60">
      <c r="AW779" s="282"/>
      <c r="AX779" s="282"/>
      <c r="AY779" s="282"/>
      <c r="AZ779" s="282"/>
      <c r="BA779" s="282"/>
      <c r="BB779" s="282"/>
      <c r="BC779" s="282"/>
      <c r="BD779" s="279" t="s">
        <v>2772</v>
      </c>
      <c r="BE779" s="279" t="s">
        <v>2765</v>
      </c>
      <c r="BF779" s="273" t="s">
        <v>2792</v>
      </c>
      <c r="BG779" s="273" t="s">
        <v>1490</v>
      </c>
      <c r="BH779" s="273" t="s">
        <v>2791</v>
      </c>
    </row>
    <row r="780" spans="49:60">
      <c r="AW780" s="282"/>
      <c r="AX780" s="282"/>
      <c r="AY780" s="282"/>
      <c r="AZ780" s="282"/>
      <c r="BA780" s="282"/>
      <c r="BB780" s="282"/>
      <c r="BC780" s="282"/>
      <c r="BD780" s="279" t="s">
        <v>2773</v>
      </c>
      <c r="BE780" s="279" t="s">
        <v>2766</v>
      </c>
      <c r="BF780" s="273" t="s">
        <v>2793</v>
      </c>
      <c r="BG780" s="273" t="s">
        <v>1271</v>
      </c>
      <c r="BH780" s="273" t="s">
        <v>1549</v>
      </c>
    </row>
    <row r="781" spans="49:60">
      <c r="AW781" s="282"/>
      <c r="AX781" s="282"/>
      <c r="AY781" s="282"/>
      <c r="AZ781" s="282"/>
      <c r="BA781" s="282"/>
      <c r="BB781" s="282"/>
      <c r="BC781" s="282"/>
      <c r="BD781" s="279" t="s">
        <v>2774</v>
      </c>
      <c r="BE781" s="279" t="s">
        <v>2767</v>
      </c>
      <c r="BF781" s="273" t="s">
        <v>2941</v>
      </c>
      <c r="BG781" s="273" t="s">
        <v>2770</v>
      </c>
      <c r="BH781" s="273" t="s">
        <v>2792</v>
      </c>
    </row>
    <row r="782" spans="49:60">
      <c r="AW782" s="282"/>
      <c r="AX782" s="282"/>
      <c r="AY782" s="282"/>
      <c r="AZ782" s="282"/>
      <c r="BA782" s="282"/>
      <c r="BB782" s="282"/>
      <c r="BC782" s="282"/>
      <c r="BD782" s="279" t="s">
        <v>2775</v>
      </c>
      <c r="BE782" s="279" t="s">
        <v>1270</v>
      </c>
      <c r="BF782" s="273" t="s">
        <v>1281</v>
      </c>
      <c r="BG782" s="273" t="s">
        <v>1272</v>
      </c>
      <c r="BH782" s="273" t="s">
        <v>2793</v>
      </c>
    </row>
    <row r="783" spans="49:60">
      <c r="AW783" s="282"/>
      <c r="AX783" s="282"/>
      <c r="AY783" s="282"/>
      <c r="AZ783" s="282"/>
      <c r="BA783" s="282"/>
      <c r="BB783" s="282"/>
      <c r="BC783" s="282"/>
      <c r="BD783" s="279" t="s">
        <v>2776</v>
      </c>
      <c r="BE783" s="279" t="s">
        <v>2768</v>
      </c>
      <c r="BF783" s="273" t="s">
        <v>1550</v>
      </c>
      <c r="BG783" s="273" t="s">
        <v>2771</v>
      </c>
      <c r="BH783" s="273" t="s">
        <v>2941</v>
      </c>
    </row>
    <row r="784" spans="49:60">
      <c r="AW784" s="282"/>
      <c r="AX784" s="282"/>
      <c r="AY784" s="282"/>
      <c r="AZ784" s="282"/>
      <c r="BA784" s="282"/>
      <c r="BB784" s="282"/>
      <c r="BC784" s="282"/>
      <c r="BD784" s="279" t="s">
        <v>2777</v>
      </c>
      <c r="BE784" s="279" t="s">
        <v>2769</v>
      </c>
      <c r="BF784" s="273" t="s">
        <v>2794</v>
      </c>
      <c r="BG784" s="273" t="s">
        <v>2772</v>
      </c>
      <c r="BH784" s="273" t="s">
        <v>1281</v>
      </c>
    </row>
    <row r="785" spans="49:60">
      <c r="AW785" s="282"/>
      <c r="AX785" s="282"/>
      <c r="AY785" s="282"/>
      <c r="AZ785" s="282"/>
      <c r="BA785" s="282"/>
      <c r="BB785" s="282"/>
      <c r="BC785" s="282"/>
      <c r="BD785" s="279" t="s">
        <v>1273</v>
      </c>
      <c r="BE785" s="279" t="s">
        <v>1490</v>
      </c>
      <c r="BF785" s="273" t="s">
        <v>2795</v>
      </c>
      <c r="BG785" s="273" t="s">
        <v>2773</v>
      </c>
      <c r="BH785" s="273" t="s">
        <v>1550</v>
      </c>
    </row>
    <row r="786" spans="49:60">
      <c r="AW786" s="282"/>
      <c r="AX786" s="282"/>
      <c r="AY786" s="282"/>
      <c r="AZ786" s="282"/>
      <c r="BA786" s="282"/>
      <c r="BB786" s="282"/>
      <c r="BC786" s="282"/>
      <c r="BD786" s="279" t="s">
        <v>1274</v>
      </c>
      <c r="BE786" s="279" t="s">
        <v>1271</v>
      </c>
      <c r="BF786" s="273" t="s">
        <v>1551</v>
      </c>
      <c r="BG786" s="273" t="s">
        <v>2775</v>
      </c>
      <c r="BH786" s="273" t="s">
        <v>2794</v>
      </c>
    </row>
    <row r="787" spans="49:60">
      <c r="AW787" s="282"/>
      <c r="AX787" s="282"/>
      <c r="AY787" s="282"/>
      <c r="AZ787" s="282"/>
      <c r="BA787" s="282"/>
      <c r="BB787" s="282"/>
      <c r="BC787" s="282"/>
      <c r="BD787" s="279" t="s">
        <v>2174</v>
      </c>
      <c r="BE787" s="279" t="s">
        <v>2770</v>
      </c>
      <c r="BF787" s="273" t="s">
        <v>1282</v>
      </c>
      <c r="BG787" s="273" t="s">
        <v>2776</v>
      </c>
      <c r="BH787" s="273" t="s">
        <v>2795</v>
      </c>
    </row>
    <row r="788" spans="49:60">
      <c r="AW788" s="282"/>
      <c r="AX788" s="282"/>
      <c r="AY788" s="282"/>
      <c r="AZ788" s="282"/>
      <c r="BA788" s="282"/>
      <c r="BB788" s="282"/>
      <c r="BC788" s="282"/>
      <c r="BD788" s="279" t="s">
        <v>1491</v>
      </c>
      <c r="BE788" s="279" t="s">
        <v>1272</v>
      </c>
      <c r="BF788" s="273" t="s">
        <v>1552</v>
      </c>
      <c r="BG788" s="273" t="s">
        <v>2777</v>
      </c>
      <c r="BH788" s="273" t="s">
        <v>1551</v>
      </c>
    </row>
    <row r="789" spans="49:60">
      <c r="AW789" s="282"/>
      <c r="AX789" s="282"/>
      <c r="AY789" s="282"/>
      <c r="AZ789" s="282"/>
      <c r="BA789" s="282"/>
      <c r="BB789" s="282"/>
      <c r="BC789" s="282"/>
      <c r="BD789" s="279" t="s">
        <v>1275</v>
      </c>
      <c r="BE789" s="279" t="s">
        <v>2771</v>
      </c>
      <c r="BF789" s="273" t="s">
        <v>242</v>
      </c>
      <c r="BG789" s="273" t="s">
        <v>1273</v>
      </c>
      <c r="BH789" s="273" t="s">
        <v>3150</v>
      </c>
    </row>
    <row r="790" spans="49:60">
      <c r="AW790" s="282"/>
      <c r="AX790" s="282"/>
      <c r="AY790" s="282"/>
      <c r="AZ790" s="282"/>
      <c r="BA790" s="282"/>
      <c r="BB790" s="282"/>
      <c r="BC790" s="282"/>
      <c r="BD790" s="279" t="s">
        <v>2778</v>
      </c>
      <c r="BE790" s="279" t="s">
        <v>2772</v>
      </c>
      <c r="BF790" s="273" t="s">
        <v>1022</v>
      </c>
      <c r="BG790" s="273" t="s">
        <v>1274</v>
      </c>
      <c r="BH790" s="273" t="s">
        <v>1282</v>
      </c>
    </row>
    <row r="791" spans="49:60">
      <c r="AW791" s="282"/>
      <c r="AX791" s="282"/>
      <c r="AY791" s="282"/>
      <c r="AZ791" s="282"/>
      <c r="BA791" s="282"/>
      <c r="BB791" s="282"/>
      <c r="BC791" s="282"/>
      <c r="BD791" s="279" t="s">
        <v>2779</v>
      </c>
      <c r="BE791" s="279" t="s">
        <v>2773</v>
      </c>
      <c r="BF791" s="273" t="s">
        <v>1284</v>
      </c>
      <c r="BG791" s="273" t="s">
        <v>2174</v>
      </c>
      <c r="BH791" s="273" t="s">
        <v>3152</v>
      </c>
    </row>
    <row r="792" spans="49:60">
      <c r="AW792" s="282"/>
      <c r="AX792" s="282"/>
      <c r="AY792" s="282"/>
      <c r="AZ792" s="282"/>
      <c r="BA792" s="282"/>
      <c r="BB792" s="282"/>
      <c r="BC792" s="282"/>
      <c r="BD792" s="279" t="s">
        <v>1276</v>
      </c>
      <c r="BE792" s="279" t="s">
        <v>2774</v>
      </c>
      <c r="BF792" s="273" t="s">
        <v>3055</v>
      </c>
      <c r="BG792" s="273" t="s">
        <v>1491</v>
      </c>
      <c r="BH792" s="273" t="s">
        <v>1552</v>
      </c>
    </row>
    <row r="793" spans="49:60">
      <c r="AW793" s="282"/>
      <c r="AX793" s="282"/>
      <c r="AY793" s="282"/>
      <c r="AZ793" s="282"/>
      <c r="BA793" s="282"/>
      <c r="BB793" s="282"/>
      <c r="BC793" s="282"/>
      <c r="BD793" s="279" t="s">
        <v>2780</v>
      </c>
      <c r="BE793" s="279" t="s">
        <v>2775</v>
      </c>
      <c r="BF793" s="273" t="s">
        <v>3056</v>
      </c>
      <c r="BG793" s="273" t="s">
        <v>1275</v>
      </c>
      <c r="BH793" s="273" t="s">
        <v>1022</v>
      </c>
    </row>
    <row r="794" spans="49:60">
      <c r="AW794" s="282"/>
      <c r="AX794" s="282"/>
      <c r="AY794" s="282"/>
      <c r="AZ794" s="282"/>
      <c r="BA794" s="282"/>
      <c r="BB794" s="282"/>
      <c r="BC794" s="282"/>
      <c r="BD794" s="279" t="s">
        <v>2781</v>
      </c>
      <c r="BE794" s="279" t="s">
        <v>2776</v>
      </c>
      <c r="BF794" s="273" t="s">
        <v>1492</v>
      </c>
      <c r="BG794" s="273" t="s">
        <v>2778</v>
      </c>
      <c r="BH794" s="273" t="s">
        <v>1284</v>
      </c>
    </row>
    <row r="795" spans="49:60">
      <c r="AW795" s="282"/>
      <c r="AX795" s="282"/>
      <c r="AY795" s="282"/>
      <c r="AZ795" s="282"/>
      <c r="BA795" s="282"/>
      <c r="BB795" s="282"/>
      <c r="BC795" s="282"/>
      <c r="BD795" s="279" t="s">
        <v>2782</v>
      </c>
      <c r="BE795" s="279" t="s">
        <v>2777</v>
      </c>
      <c r="BF795" s="273" t="s">
        <v>1285</v>
      </c>
      <c r="BG795" s="273" t="s">
        <v>2779</v>
      </c>
      <c r="BH795" s="273" t="s">
        <v>3055</v>
      </c>
    </row>
    <row r="796" spans="49:60">
      <c r="AW796" s="282"/>
      <c r="AX796" s="282"/>
      <c r="AY796" s="282"/>
      <c r="AZ796" s="282"/>
      <c r="BA796" s="282"/>
      <c r="BB796" s="282"/>
      <c r="BC796" s="282"/>
      <c r="BD796" s="279" t="s">
        <v>1277</v>
      </c>
      <c r="BE796" s="279" t="s">
        <v>1273</v>
      </c>
      <c r="BF796" s="273" t="s">
        <v>1286</v>
      </c>
      <c r="BG796" s="273" t="s">
        <v>1276</v>
      </c>
      <c r="BH796" s="273" t="s">
        <v>3056</v>
      </c>
    </row>
    <row r="797" spans="49:60">
      <c r="AW797" s="282"/>
      <c r="AX797" s="282"/>
      <c r="AY797" s="282"/>
      <c r="AZ797" s="282"/>
      <c r="BA797" s="282"/>
      <c r="BB797" s="282"/>
      <c r="BC797" s="282"/>
      <c r="BD797" s="279" t="s">
        <v>1578</v>
      </c>
      <c r="BE797" s="279" t="s">
        <v>1274</v>
      </c>
      <c r="BF797" s="273" t="s">
        <v>1493</v>
      </c>
      <c r="BG797" s="273" t="s">
        <v>3054</v>
      </c>
      <c r="BH797" s="273" t="s">
        <v>1492</v>
      </c>
    </row>
    <row r="798" spans="49:60">
      <c r="AW798" s="282"/>
      <c r="AX798" s="282"/>
      <c r="AY798" s="282"/>
      <c r="AZ798" s="282"/>
      <c r="BA798" s="282"/>
      <c r="BB798" s="282"/>
      <c r="BC798" s="282"/>
      <c r="BD798" s="279" t="s">
        <v>2783</v>
      </c>
      <c r="BE798" s="279" t="s">
        <v>2174</v>
      </c>
      <c r="BF798" s="273" t="s">
        <v>1287</v>
      </c>
      <c r="BG798" s="273" t="s">
        <v>2781</v>
      </c>
      <c r="BH798" s="273" t="s">
        <v>1285</v>
      </c>
    </row>
    <row r="799" spans="49:60">
      <c r="AW799" s="282"/>
      <c r="AX799" s="282"/>
      <c r="AY799" s="282"/>
      <c r="AZ799" s="282"/>
      <c r="BA799" s="282"/>
      <c r="BB799" s="282"/>
      <c r="BC799" s="282"/>
      <c r="BD799" s="279" t="s">
        <v>1278</v>
      </c>
      <c r="BE799" s="279" t="s">
        <v>1491</v>
      </c>
      <c r="BF799" s="273" t="s">
        <v>2797</v>
      </c>
      <c r="BG799" s="273" t="s">
        <v>2782</v>
      </c>
      <c r="BH799" s="273" t="s">
        <v>1286</v>
      </c>
    </row>
    <row r="800" spans="49:60">
      <c r="AW800" s="282"/>
      <c r="AX800" s="282"/>
      <c r="AY800" s="282"/>
      <c r="AZ800" s="282"/>
      <c r="BA800" s="282"/>
      <c r="BB800" s="282"/>
      <c r="BC800" s="282"/>
      <c r="BD800" s="279" t="s">
        <v>2784</v>
      </c>
      <c r="BE800" s="279" t="s">
        <v>1275</v>
      </c>
      <c r="BF800" s="273" t="s">
        <v>64</v>
      </c>
      <c r="BG800" s="273" t="s">
        <v>1277</v>
      </c>
      <c r="BH800" s="273" t="s">
        <v>1493</v>
      </c>
    </row>
    <row r="801" spans="49:60">
      <c r="AW801" s="282"/>
      <c r="AX801" s="282"/>
      <c r="AY801" s="282"/>
      <c r="AZ801" s="282"/>
      <c r="BA801" s="282"/>
      <c r="BB801" s="282"/>
      <c r="BC801" s="282"/>
      <c r="BD801" s="279" t="s">
        <v>2785</v>
      </c>
      <c r="BE801" s="279" t="s">
        <v>2778</v>
      </c>
      <c r="BF801" s="273" t="s">
        <v>2798</v>
      </c>
      <c r="BG801" s="273" t="s">
        <v>1578</v>
      </c>
      <c r="BH801" s="273" t="s">
        <v>1287</v>
      </c>
    </row>
    <row r="802" spans="49:60">
      <c r="AW802" s="282"/>
      <c r="AX802" s="282"/>
      <c r="AY802" s="282"/>
      <c r="AZ802" s="282"/>
      <c r="BA802" s="282"/>
      <c r="BB802" s="282"/>
      <c r="BC802" s="282"/>
      <c r="BD802" s="279" t="s">
        <v>1020</v>
      </c>
      <c r="BE802" s="279" t="s">
        <v>2779</v>
      </c>
      <c r="BF802" s="273" t="s">
        <v>1288</v>
      </c>
      <c r="BG802" s="273" t="s">
        <v>1278</v>
      </c>
      <c r="BH802" s="273" t="s">
        <v>64</v>
      </c>
    </row>
    <row r="803" spans="49:60">
      <c r="AW803" s="282"/>
      <c r="AX803" s="282"/>
      <c r="AY803" s="282"/>
      <c r="AZ803" s="282"/>
      <c r="BA803" s="282"/>
      <c r="BB803" s="282"/>
      <c r="BC803" s="282"/>
      <c r="BD803" s="279" t="s">
        <v>1279</v>
      </c>
      <c r="BE803" s="279" t="s">
        <v>1276</v>
      </c>
      <c r="BF803" s="273" t="s">
        <v>2799</v>
      </c>
      <c r="BG803" s="273" t="s">
        <v>2784</v>
      </c>
      <c r="BH803" s="273" t="s">
        <v>2798</v>
      </c>
    </row>
    <row r="804" spans="49:60">
      <c r="AW804" s="282"/>
      <c r="AX804" s="282"/>
      <c r="AY804" s="282"/>
      <c r="AZ804" s="282"/>
      <c r="BA804" s="282"/>
      <c r="BB804" s="282"/>
      <c r="BC804" s="282"/>
      <c r="BD804" s="279" t="s">
        <v>1280</v>
      </c>
      <c r="BE804" s="279" t="s">
        <v>2780</v>
      </c>
      <c r="BF804" s="273" t="s">
        <v>1289</v>
      </c>
      <c r="BG804" s="273" t="s">
        <v>2785</v>
      </c>
      <c r="BH804" s="273" t="s">
        <v>1288</v>
      </c>
    </row>
    <row r="805" spans="49:60">
      <c r="AW805" s="282"/>
      <c r="AX805" s="282"/>
      <c r="AY805" s="282"/>
      <c r="AZ805" s="282"/>
      <c r="BA805" s="282"/>
      <c r="BB805" s="282"/>
      <c r="BC805" s="282"/>
      <c r="BD805" s="279" t="s">
        <v>2786</v>
      </c>
      <c r="BE805" s="279" t="s">
        <v>2781</v>
      </c>
      <c r="BF805" s="273" t="s">
        <v>2800</v>
      </c>
      <c r="BG805" s="273" t="s">
        <v>1020</v>
      </c>
      <c r="BH805" s="273" t="s">
        <v>2799</v>
      </c>
    </row>
    <row r="806" spans="49:60">
      <c r="AW806" s="282"/>
      <c r="AX806" s="282"/>
      <c r="AY806" s="282"/>
      <c r="AZ806" s="282"/>
      <c r="BA806" s="282"/>
      <c r="BB806" s="282"/>
      <c r="BC806" s="282"/>
      <c r="BD806" s="279" t="s">
        <v>2787</v>
      </c>
      <c r="BE806" s="279" t="s">
        <v>2782</v>
      </c>
      <c r="BF806" s="273" t="s">
        <v>1290</v>
      </c>
      <c r="BG806" s="273" t="s">
        <v>1279</v>
      </c>
      <c r="BH806" s="273" t="s">
        <v>1289</v>
      </c>
    </row>
    <row r="807" spans="49:60">
      <c r="AW807" s="282"/>
      <c r="AX807" s="282"/>
      <c r="AY807" s="282"/>
      <c r="AZ807" s="282"/>
      <c r="BA807" s="282"/>
      <c r="BB807" s="282"/>
      <c r="BC807" s="282"/>
      <c r="BD807" s="279" t="s">
        <v>2788</v>
      </c>
      <c r="BE807" s="279" t="s">
        <v>1277</v>
      </c>
      <c r="BF807" s="273" t="s">
        <v>1494</v>
      </c>
      <c r="BG807" s="273" t="s">
        <v>1280</v>
      </c>
      <c r="BH807" s="273" t="s">
        <v>1290</v>
      </c>
    </row>
    <row r="808" spans="49:60">
      <c r="AW808" s="282"/>
      <c r="AX808" s="282"/>
      <c r="AY808" s="282"/>
      <c r="AZ808" s="282"/>
      <c r="BA808" s="282"/>
      <c r="BB808" s="282"/>
      <c r="BC808" s="282"/>
      <c r="BD808" s="279" t="s">
        <v>2789</v>
      </c>
      <c r="BE808" s="279" t="s">
        <v>1578</v>
      </c>
      <c r="BF808" s="273" t="s">
        <v>2801</v>
      </c>
      <c r="BG808" s="273" t="s">
        <v>2786</v>
      </c>
      <c r="BH808" s="273" t="s">
        <v>1494</v>
      </c>
    </row>
    <row r="809" spans="49:60">
      <c r="AW809" s="282"/>
      <c r="AX809" s="282"/>
      <c r="AY809" s="282"/>
      <c r="AZ809" s="282"/>
      <c r="BA809" s="282"/>
      <c r="BB809" s="282"/>
      <c r="BC809" s="282"/>
      <c r="BD809" s="279" t="s">
        <v>2790</v>
      </c>
      <c r="BE809" s="279" t="s">
        <v>2783</v>
      </c>
      <c r="BF809" s="273" t="s">
        <v>49</v>
      </c>
      <c r="BG809" s="273" t="s">
        <v>2787</v>
      </c>
      <c r="BH809" s="273" t="s">
        <v>2801</v>
      </c>
    </row>
    <row r="810" spans="49:60">
      <c r="AW810" s="282"/>
      <c r="AX810" s="282"/>
      <c r="AY810" s="282"/>
      <c r="AZ810" s="282"/>
      <c r="BA810" s="282"/>
      <c r="BB810" s="282"/>
      <c r="BC810" s="282"/>
      <c r="BD810" s="279" t="s">
        <v>1579</v>
      </c>
      <c r="BE810" s="279" t="s">
        <v>1278</v>
      </c>
      <c r="BF810" s="273" t="s">
        <v>2802</v>
      </c>
      <c r="BG810" s="273" t="s">
        <v>2788</v>
      </c>
      <c r="BH810" s="273" t="s">
        <v>49</v>
      </c>
    </row>
    <row r="811" spans="49:60">
      <c r="AW811" s="282"/>
      <c r="AX811" s="282"/>
      <c r="AY811" s="282"/>
      <c r="AZ811" s="282"/>
      <c r="BA811" s="282"/>
      <c r="BB811" s="282"/>
      <c r="BC811" s="282"/>
      <c r="BD811" s="279" t="s">
        <v>2791</v>
      </c>
      <c r="BE811" s="279" t="s">
        <v>2784</v>
      </c>
      <c r="BF811" s="273" t="s">
        <v>1291</v>
      </c>
      <c r="BG811" s="273" t="s">
        <v>2790</v>
      </c>
      <c r="BH811" s="273" t="s">
        <v>2802</v>
      </c>
    </row>
    <row r="812" spans="49:60">
      <c r="AW812" s="282"/>
      <c r="AX812" s="282"/>
      <c r="AY812" s="282"/>
      <c r="AZ812" s="282"/>
      <c r="BA812" s="282"/>
      <c r="BB812" s="282"/>
      <c r="BC812" s="282"/>
      <c r="BD812" s="279" t="s">
        <v>1549</v>
      </c>
      <c r="BE812" s="279" t="s">
        <v>2785</v>
      </c>
      <c r="BF812" s="273" t="s">
        <v>2803</v>
      </c>
      <c r="BG812" s="273" t="s">
        <v>1579</v>
      </c>
      <c r="BH812" s="273" t="s">
        <v>1291</v>
      </c>
    </row>
    <row r="813" spans="49:60">
      <c r="AW813" s="282"/>
      <c r="AX813" s="282"/>
      <c r="AY813" s="282"/>
      <c r="AZ813" s="282"/>
      <c r="BA813" s="282"/>
      <c r="BB813" s="282"/>
      <c r="BC813" s="282"/>
      <c r="BD813" s="279" t="s">
        <v>2792</v>
      </c>
      <c r="BE813" s="279" t="s">
        <v>1020</v>
      </c>
      <c r="BF813" s="273" t="s">
        <v>2804</v>
      </c>
      <c r="BG813" s="273" t="s">
        <v>2791</v>
      </c>
      <c r="BH813" s="273" t="s">
        <v>2803</v>
      </c>
    </row>
    <row r="814" spans="49:60">
      <c r="AW814" s="282"/>
      <c r="AX814" s="282"/>
      <c r="AY814" s="282"/>
      <c r="AZ814" s="282"/>
      <c r="BA814" s="282"/>
      <c r="BB814" s="282"/>
      <c r="BC814" s="282"/>
      <c r="BD814" s="279" t="s">
        <v>2793</v>
      </c>
      <c r="BE814" s="279" t="s">
        <v>1279</v>
      </c>
      <c r="BF814" s="273" t="s">
        <v>3057</v>
      </c>
      <c r="BG814" s="273" t="s">
        <v>1549</v>
      </c>
      <c r="BH814" s="273" t="s">
        <v>3057</v>
      </c>
    </row>
    <row r="815" spans="49:60">
      <c r="AW815" s="282"/>
      <c r="AX815" s="282"/>
      <c r="AY815" s="282"/>
      <c r="AZ815" s="282"/>
      <c r="BA815" s="282"/>
      <c r="BB815" s="282"/>
      <c r="BC815" s="282"/>
      <c r="BD815" s="279" t="s">
        <v>2941</v>
      </c>
      <c r="BE815" s="279" t="s">
        <v>1280</v>
      </c>
      <c r="BF815" s="273" t="s">
        <v>1292</v>
      </c>
      <c r="BG815" s="273" t="s">
        <v>2792</v>
      </c>
      <c r="BH815" s="273" t="s">
        <v>1292</v>
      </c>
    </row>
    <row r="816" spans="49:60">
      <c r="AW816" s="282"/>
      <c r="AX816" s="282"/>
      <c r="AY816" s="282"/>
      <c r="AZ816" s="282"/>
      <c r="BA816" s="282"/>
      <c r="BB816" s="282"/>
      <c r="BC816" s="282"/>
      <c r="BD816" s="279" t="s">
        <v>1281</v>
      </c>
      <c r="BE816" s="279" t="s">
        <v>2786</v>
      </c>
      <c r="BF816" s="273" t="s">
        <v>1074</v>
      </c>
      <c r="BG816" s="273" t="s">
        <v>2793</v>
      </c>
      <c r="BH816" s="273" t="s">
        <v>1074</v>
      </c>
    </row>
    <row r="817" spans="49:60">
      <c r="AW817" s="282"/>
      <c r="AX817" s="282"/>
      <c r="AY817" s="282"/>
      <c r="AZ817" s="282"/>
      <c r="BA817" s="282"/>
      <c r="BB817" s="282"/>
      <c r="BC817" s="282"/>
      <c r="BD817" s="279" t="s">
        <v>1550</v>
      </c>
      <c r="BE817" s="279" t="s">
        <v>2787</v>
      </c>
      <c r="BF817" s="273" t="s">
        <v>1553</v>
      </c>
      <c r="BG817" s="273" t="s">
        <v>2941</v>
      </c>
      <c r="BH817" s="273" t="s">
        <v>1553</v>
      </c>
    </row>
    <row r="818" spans="49:60">
      <c r="AW818" s="282"/>
      <c r="AX818" s="282"/>
      <c r="AY818" s="282"/>
      <c r="AZ818" s="282"/>
      <c r="BA818" s="282"/>
      <c r="BB818" s="282"/>
      <c r="BC818" s="282"/>
      <c r="BD818" s="279" t="s">
        <v>2794</v>
      </c>
      <c r="BE818" s="279" t="s">
        <v>2788</v>
      </c>
      <c r="BF818" s="273" t="s">
        <v>2806</v>
      </c>
      <c r="BG818" s="273" t="s">
        <v>1281</v>
      </c>
      <c r="BH818" s="273" t="s">
        <v>2807</v>
      </c>
    </row>
    <row r="819" spans="49:60">
      <c r="AW819" s="282"/>
      <c r="AX819" s="282"/>
      <c r="AY819" s="282"/>
      <c r="AZ819" s="282"/>
      <c r="BA819" s="282"/>
      <c r="BB819" s="282"/>
      <c r="BC819" s="282"/>
      <c r="BD819" s="279" t="s">
        <v>2795</v>
      </c>
      <c r="BE819" s="279" t="s">
        <v>2789</v>
      </c>
      <c r="BF819" s="273" t="s">
        <v>2807</v>
      </c>
      <c r="BG819" s="273" t="s">
        <v>1550</v>
      </c>
      <c r="BH819" s="273" t="s">
        <v>2808</v>
      </c>
    </row>
    <row r="820" spans="49:60">
      <c r="AW820" s="282"/>
      <c r="AX820" s="282"/>
      <c r="AY820" s="282"/>
      <c r="AZ820" s="282"/>
      <c r="BA820" s="282"/>
      <c r="BB820" s="282"/>
      <c r="BC820" s="282"/>
      <c r="BD820" s="279" t="s">
        <v>1551</v>
      </c>
      <c r="BE820" s="279" t="s">
        <v>2790</v>
      </c>
      <c r="BF820" s="273" t="s">
        <v>2808</v>
      </c>
      <c r="BG820" s="273" t="s">
        <v>2794</v>
      </c>
      <c r="BH820" s="273" t="s">
        <v>1293</v>
      </c>
    </row>
    <row r="821" spans="49:60">
      <c r="AW821" s="282"/>
      <c r="AX821" s="282"/>
      <c r="AY821" s="282"/>
      <c r="AZ821" s="282"/>
      <c r="BA821" s="282"/>
      <c r="BB821" s="282"/>
      <c r="BC821" s="282"/>
      <c r="BD821" s="279" t="s">
        <v>1282</v>
      </c>
      <c r="BE821" s="279" t="s">
        <v>1579</v>
      </c>
      <c r="BF821" s="273" t="s">
        <v>1293</v>
      </c>
      <c r="BG821" s="273" t="s">
        <v>2795</v>
      </c>
      <c r="BH821" s="273" t="s">
        <v>2809</v>
      </c>
    </row>
    <row r="822" spans="49:60">
      <c r="AW822" s="282"/>
      <c r="AX822" s="282"/>
      <c r="AY822" s="282"/>
      <c r="AZ822" s="282"/>
      <c r="BA822" s="282"/>
      <c r="BB822" s="282"/>
      <c r="BC822" s="282"/>
      <c r="BD822" s="279" t="s">
        <v>1552</v>
      </c>
      <c r="BE822" s="279" t="s">
        <v>2791</v>
      </c>
      <c r="BF822" s="273" t="s">
        <v>2809</v>
      </c>
      <c r="BG822" s="273" t="s">
        <v>1551</v>
      </c>
      <c r="BH822" s="273" t="s">
        <v>1294</v>
      </c>
    </row>
    <row r="823" spans="49:60">
      <c r="AW823" s="282"/>
      <c r="AX823" s="282"/>
      <c r="AY823" s="282"/>
      <c r="AZ823" s="282"/>
      <c r="BA823" s="282"/>
      <c r="BB823" s="282"/>
      <c r="BC823" s="282"/>
      <c r="BD823" s="279" t="s">
        <v>1022</v>
      </c>
      <c r="BE823" s="279" t="s">
        <v>1549</v>
      </c>
      <c r="BF823" s="273" t="s">
        <v>1294</v>
      </c>
      <c r="BG823" s="273" t="s">
        <v>3150</v>
      </c>
      <c r="BH823" s="273" t="s">
        <v>1427</v>
      </c>
    </row>
    <row r="824" spans="49:60">
      <c r="AW824" s="282"/>
      <c r="AX824" s="282"/>
      <c r="AY824" s="282"/>
      <c r="AZ824" s="282"/>
      <c r="BA824" s="282"/>
      <c r="BB824" s="282"/>
      <c r="BC824" s="282"/>
      <c r="BD824" s="279" t="s">
        <v>1284</v>
      </c>
      <c r="BE824" s="279" t="s">
        <v>2792</v>
      </c>
      <c r="BF824" s="273" t="s">
        <v>1427</v>
      </c>
      <c r="BG824" s="273" t="s">
        <v>3151</v>
      </c>
      <c r="BH824" s="273" t="s">
        <v>2810</v>
      </c>
    </row>
    <row r="825" spans="49:60">
      <c r="AW825" s="282"/>
      <c r="AX825" s="282"/>
      <c r="AY825" s="282"/>
      <c r="AZ825" s="282"/>
      <c r="BA825" s="282"/>
      <c r="BB825" s="282"/>
      <c r="BC825" s="282"/>
      <c r="BD825" s="279" t="s">
        <v>2796</v>
      </c>
      <c r="BE825" s="279" t="s">
        <v>2793</v>
      </c>
      <c r="BF825" s="273" t="s">
        <v>2810</v>
      </c>
      <c r="BG825" s="273" t="s">
        <v>1282</v>
      </c>
      <c r="BH825" s="273" t="s">
        <v>2811</v>
      </c>
    </row>
    <row r="826" spans="49:60">
      <c r="AW826" s="282"/>
      <c r="AX826" s="282"/>
      <c r="AY826" s="282"/>
      <c r="AZ826" s="282"/>
      <c r="BA826" s="282"/>
      <c r="BB826" s="282"/>
      <c r="BC826" s="282"/>
      <c r="BD826" s="279" t="s">
        <v>1492</v>
      </c>
      <c r="BE826" s="279" t="s">
        <v>2941</v>
      </c>
      <c r="BF826" s="273" t="s">
        <v>2811</v>
      </c>
      <c r="BG826" s="273" t="s">
        <v>3152</v>
      </c>
      <c r="BH826" s="273" t="s">
        <v>1295</v>
      </c>
    </row>
    <row r="827" spans="49:60">
      <c r="AW827" s="282"/>
      <c r="AX827" s="282"/>
      <c r="AY827" s="282"/>
      <c r="AZ827" s="282"/>
      <c r="BA827" s="282"/>
      <c r="BB827" s="282"/>
      <c r="BC827" s="282"/>
      <c r="BD827" s="279" t="s">
        <v>1285</v>
      </c>
      <c r="BE827" s="279" t="s">
        <v>1281</v>
      </c>
      <c r="BF827" s="273" t="s">
        <v>1295</v>
      </c>
      <c r="BG827" s="273" t="s">
        <v>3153</v>
      </c>
      <c r="BH827" s="273" t="s">
        <v>2812</v>
      </c>
    </row>
    <row r="828" spans="49:60">
      <c r="AW828" s="282"/>
      <c r="AX828" s="282"/>
      <c r="AY828" s="282"/>
      <c r="AZ828" s="282"/>
      <c r="BA828" s="282"/>
      <c r="BB828" s="282"/>
      <c r="BC828" s="282"/>
      <c r="BD828" s="279" t="s">
        <v>1286</v>
      </c>
      <c r="BE828" s="279" t="s">
        <v>1550</v>
      </c>
      <c r="BF828" s="273" t="s">
        <v>2812</v>
      </c>
      <c r="BG828" s="273" t="s">
        <v>1552</v>
      </c>
      <c r="BH828" s="273" t="s">
        <v>1296</v>
      </c>
    </row>
    <row r="829" spans="49:60">
      <c r="AW829" s="282"/>
      <c r="AX829" s="282"/>
      <c r="AY829" s="282"/>
      <c r="AZ829" s="282"/>
      <c r="BA829" s="282"/>
      <c r="BB829" s="282"/>
      <c r="BC829" s="282"/>
      <c r="BD829" s="279" t="s">
        <v>1493</v>
      </c>
      <c r="BE829" s="279" t="s">
        <v>2794</v>
      </c>
      <c r="BF829" s="273" t="s">
        <v>1296</v>
      </c>
      <c r="BG829" s="273" t="s">
        <v>242</v>
      </c>
      <c r="BH829" s="273" t="s">
        <v>2813</v>
      </c>
    </row>
    <row r="830" spans="49:60">
      <c r="AW830" s="282"/>
      <c r="AX830" s="282"/>
      <c r="AY830" s="282"/>
      <c r="AZ830" s="282"/>
      <c r="BA830" s="282"/>
      <c r="BB830" s="282"/>
      <c r="BC830" s="282"/>
      <c r="BD830" s="279" t="s">
        <v>1287</v>
      </c>
      <c r="BE830" s="279" t="s">
        <v>2795</v>
      </c>
      <c r="BF830" s="273" t="s">
        <v>2813</v>
      </c>
      <c r="BG830" s="273" t="s">
        <v>1022</v>
      </c>
      <c r="BH830" s="273" t="s">
        <v>3058</v>
      </c>
    </row>
    <row r="831" spans="49:60">
      <c r="AW831" s="282"/>
      <c r="AX831" s="282"/>
      <c r="AY831" s="282"/>
      <c r="AZ831" s="282"/>
      <c r="BA831" s="282"/>
      <c r="BB831" s="282"/>
      <c r="BC831" s="282"/>
      <c r="BD831" s="279" t="s">
        <v>2797</v>
      </c>
      <c r="BE831" s="279" t="s">
        <v>1551</v>
      </c>
      <c r="BF831" s="273" t="s">
        <v>3058</v>
      </c>
      <c r="BG831" s="273" t="s">
        <v>1284</v>
      </c>
      <c r="BH831" s="273" t="s">
        <v>74</v>
      </c>
    </row>
    <row r="832" spans="49:60">
      <c r="AW832" s="282"/>
      <c r="AX832" s="282"/>
      <c r="AY832" s="282"/>
      <c r="AZ832" s="282"/>
      <c r="BA832" s="282"/>
      <c r="BB832" s="282"/>
      <c r="BC832" s="282"/>
      <c r="BD832" s="279" t="s">
        <v>64</v>
      </c>
      <c r="BE832" s="279" t="s">
        <v>1282</v>
      </c>
      <c r="BF832" s="273" t="s">
        <v>74</v>
      </c>
      <c r="BG832" s="273" t="s">
        <v>3055</v>
      </c>
      <c r="BH832" s="273" t="s">
        <v>77</v>
      </c>
    </row>
    <row r="833" spans="49:60">
      <c r="AW833" s="282"/>
      <c r="AX833" s="282"/>
      <c r="AY833" s="282"/>
      <c r="AZ833" s="282"/>
      <c r="BA833" s="282"/>
      <c r="BB833" s="282"/>
      <c r="BC833" s="282"/>
      <c r="BD833" s="279" t="s">
        <v>2798</v>
      </c>
      <c r="BE833" s="279" t="s">
        <v>1552</v>
      </c>
      <c r="BF833" s="273" t="s">
        <v>77</v>
      </c>
      <c r="BG833" s="273" t="s">
        <v>3056</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2799</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2800</v>
      </c>
      <c r="BE837" s="279" t="s">
        <v>2796</v>
      </c>
      <c r="BF837" s="273" t="s">
        <v>1556</v>
      </c>
      <c r="BG837" s="273" t="s">
        <v>1493</v>
      </c>
      <c r="BH837" s="273" t="s">
        <v>2814</v>
      </c>
    </row>
    <row r="838" spans="49:60">
      <c r="AW838" s="282"/>
      <c r="AX838" s="282"/>
      <c r="AY838" s="282"/>
      <c r="AZ838" s="282"/>
      <c r="BA838" s="282"/>
      <c r="BB838" s="282"/>
      <c r="BC838" s="282"/>
      <c r="BD838" s="279" t="s">
        <v>1290</v>
      </c>
      <c r="BE838" s="279" t="s">
        <v>1492</v>
      </c>
      <c r="BF838" s="273" t="s">
        <v>2814</v>
      </c>
      <c r="BG838" s="273" t="s">
        <v>1287</v>
      </c>
      <c r="BH838" s="273" t="s">
        <v>2815</v>
      </c>
    </row>
    <row r="839" spans="49:60">
      <c r="AW839" s="282"/>
      <c r="AX839" s="282"/>
      <c r="AY839" s="282"/>
      <c r="AZ839" s="282"/>
      <c r="BA839" s="282"/>
      <c r="BB839" s="282"/>
      <c r="BC839" s="282"/>
      <c r="BD839" s="279" t="s">
        <v>1494</v>
      </c>
      <c r="BE839" s="279" t="s">
        <v>1285</v>
      </c>
      <c r="BF839" s="273" t="s">
        <v>2815</v>
      </c>
      <c r="BG839" s="273" t="s">
        <v>2797</v>
      </c>
      <c r="BH839" s="273" t="s">
        <v>3059</v>
      </c>
    </row>
    <row r="840" spans="49:60">
      <c r="AW840" s="282"/>
      <c r="AX840" s="282"/>
      <c r="AY840" s="282"/>
      <c r="AZ840" s="282"/>
      <c r="BA840" s="282"/>
      <c r="BB840" s="282"/>
      <c r="BC840" s="282"/>
      <c r="BD840" s="279" t="s">
        <v>2801</v>
      </c>
      <c r="BE840" s="279" t="s">
        <v>1286</v>
      </c>
      <c r="BF840" s="273" t="s">
        <v>3059</v>
      </c>
      <c r="BG840" s="273" t="s">
        <v>64</v>
      </c>
      <c r="BH840" s="273" t="s">
        <v>1297</v>
      </c>
    </row>
    <row r="841" spans="49:60">
      <c r="AW841" s="282"/>
      <c r="AX841" s="282"/>
      <c r="AY841" s="282"/>
      <c r="AZ841" s="282"/>
      <c r="BA841" s="282"/>
      <c r="BB841" s="282"/>
      <c r="BC841" s="282"/>
      <c r="BD841" s="279" t="s">
        <v>49</v>
      </c>
      <c r="BE841" s="279" t="s">
        <v>1493</v>
      </c>
      <c r="BF841" s="273" t="s">
        <v>1297</v>
      </c>
      <c r="BG841" s="273" t="s">
        <v>2798</v>
      </c>
      <c r="BH841" s="273" t="s">
        <v>1298</v>
      </c>
    </row>
    <row r="842" spans="49:60">
      <c r="AW842" s="282"/>
      <c r="AX842" s="282"/>
      <c r="AY842" s="282"/>
      <c r="AZ842" s="282"/>
      <c r="BA842" s="282"/>
      <c r="BB842" s="282"/>
      <c r="BC842" s="282"/>
      <c r="BD842" s="279" t="s">
        <v>2802</v>
      </c>
      <c r="BE842" s="279" t="s">
        <v>1287</v>
      </c>
      <c r="BF842" s="273" t="s">
        <v>1298</v>
      </c>
      <c r="BG842" s="273" t="s">
        <v>1288</v>
      </c>
      <c r="BH842" s="273" t="s">
        <v>1299</v>
      </c>
    </row>
    <row r="843" spans="49:60">
      <c r="AW843" s="282"/>
      <c r="AX843" s="282"/>
      <c r="AY843" s="282"/>
      <c r="AZ843" s="282"/>
      <c r="BA843" s="282"/>
      <c r="BB843" s="282"/>
      <c r="BC843" s="282"/>
      <c r="BD843" s="279" t="s">
        <v>1291</v>
      </c>
      <c r="BE843" s="279" t="s">
        <v>2797</v>
      </c>
      <c r="BF843" s="273" t="s">
        <v>1299</v>
      </c>
      <c r="BG843" s="273" t="s">
        <v>2799</v>
      </c>
      <c r="BH843" s="273" t="s">
        <v>39</v>
      </c>
    </row>
    <row r="844" spans="49:60">
      <c r="AW844" s="282"/>
      <c r="AX844" s="282"/>
      <c r="AY844" s="282"/>
      <c r="AZ844" s="282"/>
      <c r="BA844" s="282"/>
      <c r="BB844" s="282"/>
      <c r="BC844" s="282"/>
      <c r="BD844" s="279" t="s">
        <v>2803</v>
      </c>
      <c r="BE844" s="279" t="s">
        <v>64</v>
      </c>
      <c r="BF844" s="273" t="s">
        <v>39</v>
      </c>
      <c r="BG844" s="273" t="s">
        <v>1289</v>
      </c>
      <c r="BH844" s="273" t="s">
        <v>1557</v>
      </c>
    </row>
    <row r="845" spans="49:60">
      <c r="AW845" s="282"/>
      <c r="AX845" s="282"/>
      <c r="AY845" s="282"/>
      <c r="AZ845" s="282"/>
      <c r="BA845" s="282"/>
      <c r="BB845" s="282"/>
      <c r="BC845" s="282"/>
      <c r="BD845" s="279" t="s">
        <v>2804</v>
      </c>
      <c r="BE845" s="279" t="s">
        <v>2798</v>
      </c>
      <c r="BF845" s="273" t="s">
        <v>1557</v>
      </c>
      <c r="BG845" s="273" t="s">
        <v>2800</v>
      </c>
      <c r="BH845" s="273" t="s">
        <v>2175</v>
      </c>
    </row>
    <row r="846" spans="49:60">
      <c r="AW846" s="282"/>
      <c r="AX846" s="282"/>
      <c r="AY846" s="282"/>
      <c r="AZ846" s="282"/>
      <c r="BA846" s="282"/>
      <c r="BB846" s="282"/>
      <c r="BC846" s="282"/>
      <c r="BD846" s="279" t="s">
        <v>2805</v>
      </c>
      <c r="BE846" s="279" t="s">
        <v>1288</v>
      </c>
      <c r="BF846" s="273" t="s">
        <v>2175</v>
      </c>
      <c r="BG846" s="273" t="s">
        <v>1290</v>
      </c>
      <c r="BH846" s="273" t="s">
        <v>2816</v>
      </c>
    </row>
    <row r="847" spans="49:60">
      <c r="AW847" s="282"/>
      <c r="AX847" s="282"/>
      <c r="AY847" s="282"/>
      <c r="AZ847" s="282"/>
      <c r="BA847" s="282"/>
      <c r="BB847" s="282"/>
      <c r="BC847" s="282"/>
      <c r="BD847" s="279" t="s">
        <v>1292</v>
      </c>
      <c r="BE847" s="279" t="s">
        <v>2799</v>
      </c>
      <c r="BF847" s="273" t="s">
        <v>2816</v>
      </c>
      <c r="BG847" s="273" t="s">
        <v>1494</v>
      </c>
      <c r="BH847" s="273" t="s">
        <v>1558</v>
      </c>
    </row>
    <row r="848" spans="49:60">
      <c r="AW848" s="282"/>
      <c r="AX848" s="282"/>
      <c r="AY848" s="282"/>
      <c r="AZ848" s="282"/>
      <c r="BA848" s="282"/>
      <c r="BB848" s="282"/>
      <c r="BC848" s="282"/>
      <c r="BD848" s="279" t="s">
        <v>1074</v>
      </c>
      <c r="BE848" s="279" t="s">
        <v>1289</v>
      </c>
      <c r="BF848" s="273" t="s">
        <v>1558</v>
      </c>
      <c r="BG848" s="273" t="s">
        <v>3154</v>
      </c>
      <c r="BH848" s="273" t="s">
        <v>3060</v>
      </c>
    </row>
    <row r="849" spans="49:60">
      <c r="AW849" s="282"/>
      <c r="AX849" s="282"/>
      <c r="AY849" s="282"/>
      <c r="AZ849" s="282"/>
      <c r="BA849" s="282"/>
      <c r="BB849" s="282"/>
      <c r="BC849" s="282"/>
      <c r="BD849" s="279" t="s">
        <v>1553</v>
      </c>
      <c r="BE849" s="279" t="s">
        <v>2800</v>
      </c>
      <c r="BF849" s="273" t="s">
        <v>3060</v>
      </c>
      <c r="BG849" s="273" t="s">
        <v>2801</v>
      </c>
      <c r="BH849" s="273" t="s">
        <v>2817</v>
      </c>
    </row>
    <row r="850" spans="49:60">
      <c r="AW850" s="282"/>
      <c r="AX850" s="282"/>
      <c r="AY850" s="282"/>
      <c r="AZ850" s="282"/>
      <c r="BA850" s="282"/>
      <c r="BB850" s="282"/>
      <c r="BC850" s="282"/>
      <c r="BD850" s="279" t="s">
        <v>2806</v>
      </c>
      <c r="BE850" s="279" t="s">
        <v>1290</v>
      </c>
      <c r="BF850" s="273" t="s">
        <v>2817</v>
      </c>
      <c r="BG850" s="273" t="s">
        <v>49</v>
      </c>
      <c r="BH850" s="273" t="s">
        <v>2818</v>
      </c>
    </row>
    <row r="851" spans="49:60">
      <c r="AW851" s="282"/>
      <c r="AX851" s="282"/>
      <c r="AY851" s="282"/>
      <c r="AZ851" s="282"/>
      <c r="BA851" s="282"/>
      <c r="BB851" s="282"/>
      <c r="BC851" s="282"/>
      <c r="BD851" s="279" t="s">
        <v>2807</v>
      </c>
      <c r="BE851" s="279" t="s">
        <v>1494</v>
      </c>
      <c r="BF851" s="273" t="s">
        <v>2818</v>
      </c>
      <c r="BG851" s="273" t="s">
        <v>2802</v>
      </c>
      <c r="BH851" s="273" t="s">
        <v>2819</v>
      </c>
    </row>
    <row r="852" spans="49:60">
      <c r="AW852" s="282"/>
      <c r="AX852" s="282"/>
      <c r="AY852" s="282"/>
      <c r="AZ852" s="282"/>
      <c r="BA852" s="282"/>
      <c r="BB852" s="282"/>
      <c r="BC852" s="282"/>
      <c r="BD852" s="279" t="s">
        <v>2808</v>
      </c>
      <c r="BE852" s="279" t="s">
        <v>2801</v>
      </c>
      <c r="BF852" s="273" t="s">
        <v>2819</v>
      </c>
      <c r="BG852" s="273" t="s">
        <v>1291</v>
      </c>
      <c r="BH852" s="273" t="s">
        <v>1300</v>
      </c>
    </row>
    <row r="853" spans="49:60">
      <c r="AW853" s="282"/>
      <c r="AX853" s="282"/>
      <c r="AY853" s="282"/>
      <c r="AZ853" s="282"/>
      <c r="BA853" s="282"/>
      <c r="BB853" s="282"/>
      <c r="BC853" s="282"/>
      <c r="BD853" s="279" t="s">
        <v>1293</v>
      </c>
      <c r="BE853" s="279" t="s">
        <v>49</v>
      </c>
      <c r="BF853" s="273" t="s">
        <v>1300</v>
      </c>
      <c r="BG853" s="273" t="s">
        <v>2803</v>
      </c>
      <c r="BH853" s="273" t="s">
        <v>2820</v>
      </c>
    </row>
    <row r="854" spans="49:60">
      <c r="AW854" s="282"/>
      <c r="AX854" s="282"/>
      <c r="AY854" s="282"/>
      <c r="AZ854" s="282"/>
      <c r="BA854" s="282"/>
      <c r="BB854" s="282"/>
      <c r="BC854" s="282"/>
      <c r="BD854" s="279" t="s">
        <v>2809</v>
      </c>
      <c r="BE854" s="279" t="s">
        <v>2802</v>
      </c>
      <c r="BF854" s="273" t="s">
        <v>2820</v>
      </c>
      <c r="BG854" s="273" t="s">
        <v>2804</v>
      </c>
      <c r="BH854" s="273" t="s">
        <v>1301</v>
      </c>
    </row>
    <row r="855" spans="49:60">
      <c r="AW855" s="282"/>
      <c r="AX855" s="282"/>
      <c r="AY855" s="282"/>
      <c r="AZ855" s="282"/>
      <c r="BA855" s="282"/>
      <c r="BB855" s="282"/>
      <c r="BC855" s="282"/>
      <c r="BD855" s="279" t="s">
        <v>1294</v>
      </c>
      <c r="BE855" s="279" t="s">
        <v>1291</v>
      </c>
      <c r="BF855" s="273" t="s">
        <v>1301</v>
      </c>
      <c r="BG855" s="273" t="s">
        <v>3057</v>
      </c>
      <c r="BH855" s="273" t="s">
        <v>1559</v>
      </c>
    </row>
    <row r="856" spans="49:60">
      <c r="AW856" s="282"/>
      <c r="AX856" s="282"/>
      <c r="AY856" s="282"/>
      <c r="AZ856" s="282"/>
      <c r="BA856" s="282"/>
      <c r="BB856" s="282"/>
      <c r="BC856" s="282"/>
      <c r="BD856" s="279" t="s">
        <v>1427</v>
      </c>
      <c r="BE856" s="279" t="s">
        <v>2803</v>
      </c>
      <c r="BF856" s="273" t="s">
        <v>1559</v>
      </c>
      <c r="BG856" s="273" t="s">
        <v>1292</v>
      </c>
      <c r="BH856" s="273" t="s">
        <v>1560</v>
      </c>
    </row>
    <row r="857" spans="49:60">
      <c r="AW857" s="282"/>
      <c r="AX857" s="282"/>
      <c r="AY857" s="282"/>
      <c r="AZ857" s="282"/>
      <c r="BA857" s="282"/>
      <c r="BB857" s="282"/>
      <c r="BC857" s="282"/>
      <c r="BD857" s="279" t="s">
        <v>2810</v>
      </c>
      <c r="BE857" s="279" t="s">
        <v>2804</v>
      </c>
      <c r="BF857" s="273" t="s">
        <v>1560</v>
      </c>
      <c r="BG857" s="273" t="s">
        <v>1074</v>
      </c>
      <c r="BH857" s="273" t="s">
        <v>3156</v>
      </c>
    </row>
    <row r="858" spans="49:60">
      <c r="AW858" s="282"/>
      <c r="AX858" s="282"/>
      <c r="AY858" s="282"/>
      <c r="AZ858" s="282"/>
      <c r="BA858" s="282"/>
      <c r="BB858" s="282"/>
      <c r="BC858" s="282"/>
      <c r="BD858" s="279" t="s">
        <v>2811</v>
      </c>
      <c r="BE858" s="279" t="s">
        <v>2805</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2806</v>
      </c>
      <c r="BH859" s="273" t="s">
        <v>1303</v>
      </c>
    </row>
    <row r="860" spans="49:60">
      <c r="AW860" s="282"/>
      <c r="AX860" s="282"/>
      <c r="AY860" s="282"/>
      <c r="AZ860" s="282"/>
      <c r="BA860" s="282"/>
      <c r="BB860" s="282"/>
      <c r="BC860" s="282"/>
      <c r="BD860" s="279" t="s">
        <v>2812</v>
      </c>
      <c r="BE860" s="279" t="s">
        <v>1074</v>
      </c>
      <c r="BF860" s="273" t="s">
        <v>2821</v>
      </c>
      <c r="BG860" s="273" t="s">
        <v>2807</v>
      </c>
      <c r="BH860" s="273" t="s">
        <v>2821</v>
      </c>
    </row>
    <row r="861" spans="49:60">
      <c r="AW861" s="282"/>
      <c r="AX861" s="282"/>
      <c r="AY861" s="282"/>
      <c r="AZ861" s="282"/>
      <c r="BA861" s="282"/>
      <c r="BB861" s="282"/>
      <c r="BC861" s="282"/>
      <c r="BD861" s="279" t="s">
        <v>1296</v>
      </c>
      <c r="BE861" s="279" t="s">
        <v>1553</v>
      </c>
      <c r="BF861" s="273" t="s">
        <v>1561</v>
      </c>
      <c r="BG861" s="273" t="s">
        <v>3155</v>
      </c>
      <c r="BH861" s="273" t="s">
        <v>1561</v>
      </c>
    </row>
    <row r="862" spans="49:60">
      <c r="AW862" s="282"/>
      <c r="AX862" s="282"/>
      <c r="AY862" s="282"/>
      <c r="AZ862" s="282"/>
      <c r="BA862" s="282"/>
      <c r="BB862" s="282"/>
      <c r="BC862" s="282"/>
      <c r="BD862" s="279" t="s">
        <v>2813</v>
      </c>
      <c r="BE862" s="279" t="s">
        <v>2806</v>
      </c>
      <c r="BF862" s="273" t="s">
        <v>250</v>
      </c>
      <c r="BG862" s="273" t="s">
        <v>2808</v>
      </c>
      <c r="BH862" s="273" t="s">
        <v>2822</v>
      </c>
    </row>
    <row r="863" spans="49:60">
      <c r="AW863" s="282"/>
      <c r="AX863" s="282"/>
      <c r="AY863" s="282"/>
      <c r="AZ863" s="282"/>
      <c r="BA863" s="282"/>
      <c r="BB863" s="282"/>
      <c r="BC863" s="282"/>
      <c r="BD863" s="279" t="s">
        <v>74</v>
      </c>
      <c r="BE863" s="279" t="s">
        <v>2807</v>
      </c>
      <c r="BF863" s="273" t="s">
        <v>1304</v>
      </c>
      <c r="BG863" s="273" t="s">
        <v>1293</v>
      </c>
      <c r="BH863" s="273" t="s">
        <v>3157</v>
      </c>
    </row>
    <row r="864" spans="49:60">
      <c r="AW864" s="282"/>
      <c r="AX864" s="282"/>
      <c r="AY864" s="282"/>
      <c r="AZ864" s="282"/>
      <c r="BA864" s="282"/>
      <c r="BB864" s="282"/>
      <c r="BC864" s="282"/>
      <c r="BD864" s="279" t="s">
        <v>77</v>
      </c>
      <c r="BE864" s="279" t="s">
        <v>2808</v>
      </c>
      <c r="BF864" s="273" t="s">
        <v>2823</v>
      </c>
      <c r="BG864" s="273" t="s">
        <v>2809</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2809</v>
      </c>
      <c r="BF866" s="273" t="s">
        <v>2824</v>
      </c>
      <c r="BG866" s="273" t="s">
        <v>1427</v>
      </c>
      <c r="BH866" s="273" t="s">
        <v>2823</v>
      </c>
    </row>
    <row r="867" spans="49:60">
      <c r="AW867" s="282"/>
      <c r="AX867" s="282"/>
      <c r="AY867" s="282"/>
      <c r="AZ867" s="282"/>
      <c r="BA867" s="282"/>
      <c r="BB867" s="282"/>
      <c r="BC867" s="282"/>
      <c r="BD867" s="279" t="s">
        <v>1555</v>
      </c>
      <c r="BE867" s="279" t="s">
        <v>1294</v>
      </c>
      <c r="BF867" s="273" t="s">
        <v>2825</v>
      </c>
      <c r="BG867" s="273" t="s">
        <v>2810</v>
      </c>
      <c r="BH867" s="273" t="s">
        <v>1305</v>
      </c>
    </row>
    <row r="868" spans="49:60">
      <c r="AW868" s="282"/>
      <c r="AX868" s="282"/>
      <c r="AY868" s="282"/>
      <c r="AZ868" s="282"/>
      <c r="BA868" s="282"/>
      <c r="BB868" s="282"/>
      <c r="BC868" s="282"/>
      <c r="BD868" s="279" t="s">
        <v>1556</v>
      </c>
      <c r="BE868" s="279" t="s">
        <v>1427</v>
      </c>
      <c r="BF868" s="273" t="s">
        <v>1072</v>
      </c>
      <c r="BG868" s="273" t="s">
        <v>2811</v>
      </c>
      <c r="BH868" s="273" t="s">
        <v>2824</v>
      </c>
    </row>
    <row r="869" spans="49:60">
      <c r="AW869" s="282"/>
      <c r="AX869" s="282"/>
      <c r="AY869" s="282"/>
      <c r="AZ869" s="282"/>
      <c r="BA869" s="282"/>
      <c r="BB869" s="282"/>
      <c r="BC869" s="282"/>
      <c r="BD869" s="279" t="s">
        <v>2814</v>
      </c>
      <c r="BE869" s="279" t="s">
        <v>2810</v>
      </c>
      <c r="BF869" s="273" t="s">
        <v>1306</v>
      </c>
      <c r="BG869" s="273" t="s">
        <v>1295</v>
      </c>
      <c r="BH869" s="273" t="s">
        <v>2825</v>
      </c>
    </row>
    <row r="870" spans="49:60">
      <c r="AW870" s="282"/>
      <c r="AX870" s="282"/>
      <c r="AY870" s="282"/>
      <c r="AZ870" s="282"/>
      <c r="BA870" s="282"/>
      <c r="BB870" s="282"/>
      <c r="BC870" s="282"/>
      <c r="BD870" s="279" t="s">
        <v>2815</v>
      </c>
      <c r="BE870" s="279" t="s">
        <v>2811</v>
      </c>
      <c r="BF870" s="273" t="s">
        <v>2826</v>
      </c>
      <c r="BG870" s="273" t="s">
        <v>2812</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2812</v>
      </c>
      <c r="BF872" s="273" t="s">
        <v>2828</v>
      </c>
      <c r="BG872" s="273" t="s">
        <v>2813</v>
      </c>
      <c r="BH872" s="273" t="s">
        <v>2826</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2813</v>
      </c>
      <c r="BF874" s="273" t="s">
        <v>1309</v>
      </c>
      <c r="BG874" s="273" t="s">
        <v>77</v>
      </c>
      <c r="BH874" s="273" t="s">
        <v>2828</v>
      </c>
    </row>
    <row r="875" spans="49:60">
      <c r="AW875" s="282"/>
      <c r="AX875" s="282"/>
      <c r="AY875" s="282"/>
      <c r="AZ875" s="282"/>
      <c r="BA875" s="282"/>
      <c r="BB875" s="282"/>
      <c r="BC875" s="282"/>
      <c r="BD875" s="279" t="s">
        <v>1557</v>
      </c>
      <c r="BE875" s="279" t="s">
        <v>74</v>
      </c>
      <c r="BF875" s="273" t="s">
        <v>2829</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2816</v>
      </c>
      <c r="BE877" s="279" t="s">
        <v>1023</v>
      </c>
      <c r="BF877" s="273" t="s">
        <v>2831</v>
      </c>
      <c r="BG877" s="273" t="s">
        <v>1555</v>
      </c>
      <c r="BH877" s="273" t="s">
        <v>2829</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2817</v>
      </c>
      <c r="BE879" s="279" t="s">
        <v>1555</v>
      </c>
      <c r="BF879" s="273" t="s">
        <v>253</v>
      </c>
      <c r="BG879" s="273" t="s">
        <v>2814</v>
      </c>
      <c r="BH879" s="273" t="s">
        <v>2831</v>
      </c>
    </row>
    <row r="880" spans="49:60">
      <c r="AW880" s="282"/>
      <c r="AX880" s="282"/>
      <c r="AY880" s="282"/>
      <c r="AZ880" s="282"/>
      <c r="BA880" s="282"/>
      <c r="BB880" s="282"/>
      <c r="BC880" s="282"/>
      <c r="BD880" s="279" t="s">
        <v>2818</v>
      </c>
      <c r="BE880" s="279" t="s">
        <v>1556</v>
      </c>
      <c r="BF880" s="273" t="s">
        <v>2833</v>
      </c>
      <c r="BG880" s="273" t="s">
        <v>2815</v>
      </c>
      <c r="BH880" s="273" t="s">
        <v>1311</v>
      </c>
    </row>
    <row r="881" spans="49:60">
      <c r="AW881" s="282"/>
      <c r="AX881" s="282"/>
      <c r="AY881" s="282"/>
      <c r="AZ881" s="282"/>
      <c r="BA881" s="282"/>
      <c r="BB881" s="282"/>
      <c r="BC881" s="282"/>
      <c r="BD881" s="279" t="s">
        <v>2819</v>
      </c>
      <c r="BE881" s="279" t="s">
        <v>2814</v>
      </c>
      <c r="BF881" s="273" t="s">
        <v>1312</v>
      </c>
      <c r="BG881" s="273" t="s">
        <v>3059</v>
      </c>
      <c r="BH881" s="273" t="s">
        <v>253</v>
      </c>
    </row>
    <row r="882" spans="49:60">
      <c r="AW882" s="282"/>
      <c r="AX882" s="282"/>
      <c r="AY882" s="282"/>
      <c r="AZ882" s="282"/>
      <c r="BA882" s="282"/>
      <c r="BB882" s="282"/>
      <c r="BC882" s="282"/>
      <c r="BD882" s="279" t="s">
        <v>1300</v>
      </c>
      <c r="BE882" s="279" t="s">
        <v>2815</v>
      </c>
      <c r="BF882" s="273" t="s">
        <v>1313</v>
      </c>
      <c r="BG882" s="273" t="s">
        <v>1297</v>
      </c>
      <c r="BH882" s="273" t="s">
        <v>2833</v>
      </c>
    </row>
    <row r="883" spans="49:60">
      <c r="AW883" s="282"/>
      <c r="AX883" s="282"/>
      <c r="AY883" s="282"/>
      <c r="AZ883" s="282"/>
      <c r="BA883" s="282"/>
      <c r="BB883" s="282"/>
      <c r="BC883" s="282"/>
      <c r="BD883" s="279" t="s">
        <v>2820</v>
      </c>
      <c r="BE883" s="279" t="s">
        <v>1297</v>
      </c>
      <c r="BF883" s="273" t="s">
        <v>2835</v>
      </c>
      <c r="BG883" s="273" t="s">
        <v>1298</v>
      </c>
      <c r="BH883" s="273" t="s">
        <v>2834</v>
      </c>
    </row>
    <row r="884" spans="49:60">
      <c r="AW884" s="282"/>
      <c r="AX884" s="282"/>
      <c r="AY884" s="282"/>
      <c r="AZ884" s="282"/>
      <c r="BA884" s="282"/>
      <c r="BB884" s="282"/>
      <c r="BC884" s="282"/>
      <c r="BD884" s="279" t="s">
        <v>1301</v>
      </c>
      <c r="BE884" s="279" t="s">
        <v>2161</v>
      </c>
      <c r="BF884" s="273" t="s">
        <v>2836</v>
      </c>
      <c r="BG884" s="273" t="s">
        <v>1299</v>
      </c>
      <c r="BH884" s="273" t="s">
        <v>1312</v>
      </c>
    </row>
    <row r="885" spans="49:60">
      <c r="AW885" s="282"/>
      <c r="AX885" s="282"/>
      <c r="AY885" s="282"/>
      <c r="AZ885" s="282"/>
      <c r="BA885" s="282"/>
      <c r="BB885" s="282"/>
      <c r="BC885" s="282"/>
      <c r="BD885" s="279" t="s">
        <v>1559</v>
      </c>
      <c r="BE885" s="279" t="s">
        <v>1298</v>
      </c>
      <c r="BF885" s="273" t="s">
        <v>2837</v>
      </c>
      <c r="BG885" s="273" t="s">
        <v>39</v>
      </c>
      <c r="BH885" s="273" t="s">
        <v>1313</v>
      </c>
    </row>
    <row r="886" spans="49:60">
      <c r="AW886" s="282"/>
      <c r="AX886" s="282"/>
      <c r="AY886" s="282"/>
      <c r="AZ886" s="282"/>
      <c r="BA886" s="282"/>
      <c r="BB886" s="282"/>
      <c r="BC886" s="282"/>
      <c r="BD886" s="279" t="s">
        <v>2942</v>
      </c>
      <c r="BE886" s="279" t="s">
        <v>1299</v>
      </c>
      <c r="BF886" s="273" t="s">
        <v>2838</v>
      </c>
      <c r="BG886" s="273" t="s">
        <v>1557</v>
      </c>
      <c r="BH886" s="273" t="s">
        <v>2835</v>
      </c>
    </row>
    <row r="887" spans="49:60">
      <c r="AW887" s="282"/>
      <c r="AX887" s="282"/>
      <c r="AY887" s="282"/>
      <c r="AZ887" s="282"/>
      <c r="BA887" s="282"/>
      <c r="BB887" s="282"/>
      <c r="BC887" s="282"/>
      <c r="BD887" s="279" t="s">
        <v>1560</v>
      </c>
      <c r="BE887" s="279" t="s">
        <v>39</v>
      </c>
      <c r="BF887" s="273" t="s">
        <v>2839</v>
      </c>
      <c r="BG887" s="273" t="s">
        <v>2175</v>
      </c>
      <c r="BH887" s="273" t="s">
        <v>2836</v>
      </c>
    </row>
    <row r="888" spans="49:60">
      <c r="AW888" s="282"/>
      <c r="AX888" s="282"/>
      <c r="AY888" s="282"/>
      <c r="AZ888" s="282"/>
      <c r="BA888" s="282"/>
      <c r="BB888" s="282"/>
      <c r="BC888" s="282"/>
      <c r="BD888" s="279" t="s">
        <v>1302</v>
      </c>
      <c r="BE888" s="279" t="s">
        <v>1557</v>
      </c>
      <c r="BF888" s="273" t="s">
        <v>2840</v>
      </c>
      <c r="BG888" s="273" t="s">
        <v>2816</v>
      </c>
      <c r="BH888" s="273" t="s">
        <v>2837</v>
      </c>
    </row>
    <row r="889" spans="49:60">
      <c r="AW889" s="282"/>
      <c r="AX889" s="282"/>
      <c r="AY889" s="282"/>
      <c r="AZ889" s="282"/>
      <c r="BA889" s="282"/>
      <c r="BB889" s="282"/>
      <c r="BC889" s="282"/>
      <c r="BD889" s="279" t="s">
        <v>1303</v>
      </c>
      <c r="BE889" s="279" t="s">
        <v>2175</v>
      </c>
      <c r="BF889" s="273" t="s">
        <v>2841</v>
      </c>
      <c r="BG889" s="273" t="s">
        <v>1558</v>
      </c>
      <c r="BH889" s="273" t="s">
        <v>2838</v>
      </c>
    </row>
    <row r="890" spans="49:60">
      <c r="AW890" s="282"/>
      <c r="AX890" s="282"/>
      <c r="AY890" s="282"/>
      <c r="AZ890" s="282"/>
      <c r="BA890" s="282"/>
      <c r="BB890" s="282"/>
      <c r="BC890" s="282"/>
      <c r="BD890" s="279" t="s">
        <v>2821</v>
      </c>
      <c r="BE890" s="279" t="s">
        <v>2816</v>
      </c>
      <c r="BF890" s="273" t="s">
        <v>2842</v>
      </c>
      <c r="BG890" s="273" t="s">
        <v>3060</v>
      </c>
      <c r="BH890" s="273" t="s">
        <v>2839</v>
      </c>
    </row>
    <row r="891" spans="49:60">
      <c r="AW891" s="282"/>
      <c r="AX891" s="282"/>
      <c r="AY891" s="282"/>
      <c r="AZ891" s="282"/>
      <c r="BA891" s="282"/>
      <c r="BB891" s="282"/>
      <c r="BC891" s="282"/>
      <c r="BD891" s="279" t="s">
        <v>1561</v>
      </c>
      <c r="BE891" s="279" t="s">
        <v>1558</v>
      </c>
      <c r="BF891" s="273" t="s">
        <v>2843</v>
      </c>
      <c r="BG891" s="273" t="s">
        <v>2817</v>
      </c>
      <c r="BH891" s="273" t="s">
        <v>3179</v>
      </c>
    </row>
    <row r="892" spans="49:60">
      <c r="AW892" s="282"/>
      <c r="AX892" s="282"/>
      <c r="AY892" s="282"/>
      <c r="AZ892" s="282"/>
      <c r="BA892" s="282"/>
      <c r="BB892" s="282"/>
      <c r="BC892" s="282"/>
      <c r="BD892" s="279" t="s">
        <v>2822</v>
      </c>
      <c r="BE892" s="279" t="s">
        <v>2817</v>
      </c>
      <c r="BF892" s="273" t="s">
        <v>1314</v>
      </c>
      <c r="BG892" s="273" t="s">
        <v>2818</v>
      </c>
      <c r="BH892" s="273" t="s">
        <v>2840</v>
      </c>
    </row>
    <row r="893" spans="49:60">
      <c r="AW893" s="282"/>
      <c r="AX893" s="282"/>
      <c r="AY893" s="282"/>
      <c r="AZ893" s="282"/>
      <c r="BA893" s="282"/>
      <c r="BB893" s="282"/>
      <c r="BC893" s="282"/>
      <c r="BD893" s="279" t="s">
        <v>250</v>
      </c>
      <c r="BE893" s="279" t="s">
        <v>2818</v>
      </c>
      <c r="BF893" s="273" t="s">
        <v>1562</v>
      </c>
      <c r="BG893" s="273" t="s">
        <v>2819</v>
      </c>
      <c r="BH893" s="273" t="s">
        <v>2842</v>
      </c>
    </row>
    <row r="894" spans="49:60">
      <c r="AW894" s="282"/>
      <c r="AX894" s="282"/>
      <c r="AY894" s="282"/>
      <c r="AZ894" s="282"/>
      <c r="BA894" s="282"/>
      <c r="BB894" s="282"/>
      <c r="BC894" s="282"/>
      <c r="BD894" s="279" t="s">
        <v>1304</v>
      </c>
      <c r="BE894" s="279" t="s">
        <v>2819</v>
      </c>
      <c r="BF894" s="273" t="s">
        <v>2844</v>
      </c>
      <c r="BG894" s="273" t="s">
        <v>1300</v>
      </c>
      <c r="BH894" s="273" t="s">
        <v>2843</v>
      </c>
    </row>
    <row r="895" spans="49:60">
      <c r="AW895" s="282"/>
      <c r="AX895" s="282"/>
      <c r="AY895" s="282"/>
      <c r="AZ895" s="282"/>
      <c r="BA895" s="282"/>
      <c r="BB895" s="282"/>
      <c r="BC895" s="282"/>
      <c r="BD895" s="279" t="s">
        <v>2823</v>
      </c>
      <c r="BE895" s="279" t="s">
        <v>1300</v>
      </c>
      <c r="BF895" s="273" t="s">
        <v>2845</v>
      </c>
      <c r="BG895" s="273" t="s">
        <v>2820</v>
      </c>
      <c r="BH895" s="273" t="s">
        <v>1314</v>
      </c>
    </row>
    <row r="896" spans="49:60">
      <c r="AW896" s="282"/>
      <c r="AX896" s="282"/>
      <c r="AY896" s="282"/>
      <c r="AZ896" s="282"/>
      <c r="BA896" s="282"/>
      <c r="BB896" s="282"/>
      <c r="BC896" s="282"/>
      <c r="BD896" s="279" t="s">
        <v>1305</v>
      </c>
      <c r="BE896" s="279" t="s">
        <v>2820</v>
      </c>
      <c r="BF896" s="273" t="s">
        <v>2846</v>
      </c>
      <c r="BG896" s="273" t="s">
        <v>1301</v>
      </c>
      <c r="BH896" s="273" t="s">
        <v>1562</v>
      </c>
    </row>
    <row r="897" spans="49:60">
      <c r="AW897" s="282"/>
      <c r="AX897" s="282"/>
      <c r="AY897" s="282"/>
      <c r="AZ897" s="282"/>
      <c r="BA897" s="282"/>
      <c r="BB897" s="282"/>
      <c r="BC897" s="282"/>
      <c r="BD897" s="279" t="s">
        <v>2824</v>
      </c>
      <c r="BE897" s="279" t="s">
        <v>1301</v>
      </c>
      <c r="BF897" s="273" t="s">
        <v>2847</v>
      </c>
      <c r="BG897" s="273" t="s">
        <v>1559</v>
      </c>
      <c r="BH897" s="273" t="s">
        <v>2844</v>
      </c>
    </row>
    <row r="898" spans="49:60">
      <c r="AW898" s="282"/>
      <c r="AX898" s="282"/>
      <c r="AY898" s="282"/>
      <c r="AZ898" s="282"/>
      <c r="BA898" s="282"/>
      <c r="BB898" s="282"/>
      <c r="BC898" s="282"/>
      <c r="BD898" s="279" t="s">
        <v>2825</v>
      </c>
      <c r="BE898" s="279" t="s">
        <v>1559</v>
      </c>
      <c r="BF898" s="273" t="s">
        <v>1563</v>
      </c>
      <c r="BG898" s="273" t="s">
        <v>1560</v>
      </c>
      <c r="BH898" s="273" t="s">
        <v>2845</v>
      </c>
    </row>
    <row r="899" spans="49:60">
      <c r="AW899" s="282"/>
      <c r="AX899" s="282"/>
      <c r="AY899" s="282"/>
      <c r="AZ899" s="282"/>
      <c r="BA899" s="282"/>
      <c r="BB899" s="282"/>
      <c r="BC899" s="282"/>
      <c r="BD899" s="279" t="s">
        <v>1072</v>
      </c>
      <c r="BE899" s="279" t="s">
        <v>1560</v>
      </c>
      <c r="BF899" s="273" t="s">
        <v>1315</v>
      </c>
      <c r="BG899" s="273" t="s">
        <v>3156</v>
      </c>
      <c r="BH899" s="273" t="s">
        <v>2846</v>
      </c>
    </row>
    <row r="900" spans="49:60">
      <c r="AW900" s="282"/>
      <c r="AX900" s="282"/>
      <c r="AY900" s="282"/>
      <c r="AZ900" s="282"/>
      <c r="BA900" s="282"/>
      <c r="BB900" s="282"/>
      <c r="BC900" s="282"/>
      <c r="BD900" s="279" t="s">
        <v>1306</v>
      </c>
      <c r="BE900" s="279" t="s">
        <v>1302</v>
      </c>
      <c r="BF900" s="273" t="s">
        <v>2848</v>
      </c>
      <c r="BG900" s="273" t="s">
        <v>1302</v>
      </c>
      <c r="BH900" s="273" t="s">
        <v>3158</v>
      </c>
    </row>
    <row r="901" spans="49:60">
      <c r="AW901" s="282"/>
      <c r="AX901" s="282"/>
      <c r="AY901" s="282"/>
      <c r="AZ901" s="282"/>
      <c r="BA901" s="282"/>
      <c r="BB901" s="282"/>
      <c r="BC901" s="282"/>
      <c r="BD901" s="279" t="s">
        <v>2826</v>
      </c>
      <c r="BE901" s="279" t="s">
        <v>1303</v>
      </c>
      <c r="BF901" s="273" t="s">
        <v>1316</v>
      </c>
      <c r="BG901" s="273" t="s">
        <v>1303</v>
      </c>
      <c r="BH901" s="273" t="s">
        <v>2847</v>
      </c>
    </row>
    <row r="902" spans="49:60">
      <c r="AW902" s="282"/>
      <c r="AX902" s="282"/>
      <c r="AY902" s="282"/>
      <c r="AZ902" s="282"/>
      <c r="BA902" s="282"/>
      <c r="BB902" s="282"/>
      <c r="BC902" s="282"/>
      <c r="BD902" s="279" t="s">
        <v>1307</v>
      </c>
      <c r="BE902" s="279" t="s">
        <v>2821</v>
      </c>
      <c r="BF902" s="273" t="s">
        <v>2849</v>
      </c>
      <c r="BG902" s="273" t="s">
        <v>2821</v>
      </c>
      <c r="BH902" s="273" t="s">
        <v>1563</v>
      </c>
    </row>
    <row r="903" spans="49:60">
      <c r="AW903" s="282"/>
      <c r="AX903" s="282"/>
      <c r="AY903" s="282"/>
      <c r="AZ903" s="282"/>
      <c r="BA903" s="282"/>
      <c r="BB903" s="282"/>
      <c r="BC903" s="282"/>
      <c r="BD903" s="279" t="s">
        <v>2827</v>
      </c>
      <c r="BE903" s="279" t="s">
        <v>1561</v>
      </c>
      <c r="BF903" s="273" t="s">
        <v>1317</v>
      </c>
      <c r="BG903" s="273" t="s">
        <v>1561</v>
      </c>
      <c r="BH903" s="273" t="s">
        <v>1315</v>
      </c>
    </row>
    <row r="904" spans="49:60">
      <c r="AW904" s="282"/>
      <c r="AX904" s="282"/>
      <c r="AY904" s="282"/>
      <c r="AZ904" s="282"/>
      <c r="BA904" s="282"/>
      <c r="BB904" s="282"/>
      <c r="BC904" s="282"/>
      <c r="BD904" s="279" t="s">
        <v>2828</v>
      </c>
      <c r="BE904" s="279" t="s">
        <v>2822</v>
      </c>
      <c r="BF904" s="273" t="s">
        <v>1564</v>
      </c>
      <c r="BG904" s="273" t="s">
        <v>2822</v>
      </c>
      <c r="BH904" s="273" t="s">
        <v>2848</v>
      </c>
    </row>
    <row r="905" spans="49:60">
      <c r="AW905" s="282"/>
      <c r="AX905" s="282"/>
      <c r="AY905" s="282"/>
      <c r="AZ905" s="282"/>
      <c r="BA905" s="282"/>
      <c r="BB905" s="282"/>
      <c r="BC905" s="282"/>
      <c r="BD905" s="279" t="s">
        <v>1308</v>
      </c>
      <c r="BE905" s="279" t="s">
        <v>250</v>
      </c>
      <c r="BF905" s="273" t="s">
        <v>2850</v>
      </c>
      <c r="BG905" s="273" t="s">
        <v>3157</v>
      </c>
      <c r="BH905" s="273" t="s">
        <v>1316</v>
      </c>
    </row>
    <row r="906" spans="49:60">
      <c r="AW906" s="282"/>
      <c r="AX906" s="282"/>
      <c r="AY906" s="282"/>
      <c r="AZ906" s="282"/>
      <c r="BA906" s="282"/>
      <c r="BB906" s="282"/>
      <c r="BC906" s="282"/>
      <c r="BD906" s="279" t="s">
        <v>1309</v>
      </c>
      <c r="BE906" s="279" t="s">
        <v>1304</v>
      </c>
      <c r="BF906" s="273" t="s">
        <v>1318</v>
      </c>
      <c r="BG906" s="273" t="s">
        <v>250</v>
      </c>
      <c r="BH906" s="273" t="s">
        <v>2849</v>
      </c>
    </row>
    <row r="907" spans="49:60">
      <c r="AW907" s="282"/>
      <c r="AX907" s="282"/>
      <c r="AY907" s="282"/>
      <c r="AZ907" s="282"/>
      <c r="BA907" s="282"/>
      <c r="BB907" s="282"/>
      <c r="BC907" s="282"/>
      <c r="BD907" s="279" t="s">
        <v>2829</v>
      </c>
      <c r="BE907" s="279" t="s">
        <v>2823</v>
      </c>
      <c r="BF907" s="273" t="s">
        <v>2851</v>
      </c>
      <c r="BG907" s="273" t="s">
        <v>1304</v>
      </c>
      <c r="BH907" s="273" t="s">
        <v>1317</v>
      </c>
    </row>
    <row r="908" spans="49:60">
      <c r="AW908" s="282"/>
      <c r="AX908" s="282"/>
      <c r="AY908" s="282"/>
      <c r="AZ908" s="282"/>
      <c r="BA908" s="282"/>
      <c r="BB908" s="282"/>
      <c r="BC908" s="282"/>
      <c r="BD908" s="279" t="s">
        <v>2830</v>
      </c>
      <c r="BE908" s="279" t="s">
        <v>1305</v>
      </c>
      <c r="BF908" s="273" t="s">
        <v>2176</v>
      </c>
      <c r="BG908" s="273" t="s">
        <v>2823</v>
      </c>
      <c r="BH908" s="273" t="s">
        <v>1564</v>
      </c>
    </row>
    <row r="909" spans="49:60">
      <c r="AW909" s="282"/>
      <c r="AX909" s="282"/>
      <c r="AY909" s="282"/>
      <c r="AZ909" s="282"/>
      <c r="BA909" s="282"/>
      <c r="BB909" s="282"/>
      <c r="BC909" s="282"/>
      <c r="BD909" s="279" t="s">
        <v>1310</v>
      </c>
      <c r="BE909" s="279" t="s">
        <v>2824</v>
      </c>
      <c r="BF909" s="273" t="s">
        <v>2852</v>
      </c>
      <c r="BG909" s="273" t="s">
        <v>1305</v>
      </c>
      <c r="BH909" s="273" t="s">
        <v>2850</v>
      </c>
    </row>
    <row r="910" spans="49:60">
      <c r="AW910" s="282"/>
      <c r="AX910" s="282"/>
      <c r="AY910" s="282"/>
      <c r="AZ910" s="282"/>
      <c r="BA910" s="282"/>
      <c r="BB910" s="282"/>
      <c r="BC910" s="282"/>
      <c r="BD910" s="279" t="s">
        <v>2831</v>
      </c>
      <c r="BE910" s="279" t="s">
        <v>2825</v>
      </c>
      <c r="BF910" s="273" t="s">
        <v>2853</v>
      </c>
      <c r="BG910" s="273" t="s">
        <v>2824</v>
      </c>
      <c r="BH910" s="273" t="s">
        <v>1318</v>
      </c>
    </row>
    <row r="911" spans="49:60">
      <c r="AW911" s="282"/>
      <c r="AX911" s="282"/>
      <c r="AY911" s="282"/>
      <c r="AZ911" s="282"/>
      <c r="BA911" s="282"/>
      <c r="BB911" s="282"/>
      <c r="BC911" s="282"/>
      <c r="BD911" s="279" t="s">
        <v>1311</v>
      </c>
      <c r="BE911" s="279" t="s">
        <v>1072</v>
      </c>
      <c r="BF911" s="273" t="s">
        <v>2854</v>
      </c>
      <c r="BG911" s="273" t="s">
        <v>2825</v>
      </c>
      <c r="BH911" s="273" t="s">
        <v>3180</v>
      </c>
    </row>
    <row r="912" spans="49:60">
      <c r="AW912" s="282"/>
      <c r="AX912" s="282"/>
      <c r="AY912" s="282"/>
      <c r="AZ912" s="282"/>
      <c r="BA912" s="282"/>
      <c r="BB912" s="282"/>
      <c r="BC912" s="282"/>
      <c r="BD912" s="279" t="s">
        <v>2832</v>
      </c>
      <c r="BE912" s="279" t="s">
        <v>1306</v>
      </c>
      <c r="BF912" s="273" t="s">
        <v>2855</v>
      </c>
      <c r="BG912" s="273" t="s">
        <v>1072</v>
      </c>
      <c r="BH912" s="273" t="s">
        <v>2851</v>
      </c>
    </row>
    <row r="913" spans="49:60">
      <c r="AW913" s="282"/>
      <c r="AX913" s="282"/>
      <c r="AY913" s="282"/>
      <c r="AZ913" s="282"/>
      <c r="BA913" s="282"/>
      <c r="BB913" s="282"/>
      <c r="BC913" s="282"/>
      <c r="BD913" s="279" t="s">
        <v>253</v>
      </c>
      <c r="BE913" s="279" t="s">
        <v>2826</v>
      </c>
      <c r="BF913" s="273" t="s">
        <v>1319</v>
      </c>
      <c r="BG913" s="273" t="s">
        <v>1306</v>
      </c>
      <c r="BH913" s="273" t="s">
        <v>2176</v>
      </c>
    </row>
    <row r="914" spans="49:60">
      <c r="AW914" s="282"/>
      <c r="AX914" s="282"/>
      <c r="AY914" s="282"/>
      <c r="AZ914" s="282"/>
      <c r="BA914" s="282"/>
      <c r="BB914" s="282"/>
      <c r="BC914" s="282"/>
      <c r="BD914" s="279" t="s">
        <v>2833</v>
      </c>
      <c r="BE914" s="279" t="s">
        <v>1307</v>
      </c>
      <c r="BF914" s="273" t="s">
        <v>2856</v>
      </c>
      <c r="BG914" s="273" t="s">
        <v>2826</v>
      </c>
      <c r="BH914" s="273" t="s">
        <v>2852</v>
      </c>
    </row>
    <row r="915" spans="49:60">
      <c r="AW915" s="282"/>
      <c r="AX915" s="282"/>
      <c r="AY915" s="282"/>
      <c r="AZ915" s="282"/>
      <c r="BA915" s="282"/>
      <c r="BB915" s="282"/>
      <c r="BC915" s="282"/>
      <c r="BD915" s="279" t="s">
        <v>2834</v>
      </c>
      <c r="BE915" s="279" t="s">
        <v>2827</v>
      </c>
      <c r="BF915" s="273" t="s">
        <v>2857</v>
      </c>
      <c r="BG915" s="273" t="s">
        <v>1307</v>
      </c>
      <c r="BH915" s="273" t="s">
        <v>2853</v>
      </c>
    </row>
    <row r="916" spans="49:60">
      <c r="AW916" s="282"/>
      <c r="AX916" s="282"/>
      <c r="AY916" s="282"/>
      <c r="AZ916" s="282"/>
      <c r="BA916" s="282"/>
      <c r="BB916" s="282"/>
      <c r="BC916" s="282"/>
      <c r="BD916" s="279" t="s">
        <v>1312</v>
      </c>
      <c r="BE916" s="279" t="s">
        <v>2828</v>
      </c>
      <c r="BF916" s="273" t="s">
        <v>2858</v>
      </c>
      <c r="BG916" s="273" t="s">
        <v>1308</v>
      </c>
      <c r="BH916" s="273" t="s">
        <v>2854</v>
      </c>
    </row>
    <row r="917" spans="49:60">
      <c r="AW917" s="282"/>
      <c r="AX917" s="282"/>
      <c r="AY917" s="282"/>
      <c r="AZ917" s="282"/>
      <c r="BA917" s="282"/>
      <c r="BB917" s="282"/>
      <c r="BC917" s="282"/>
      <c r="BD917" s="279" t="s">
        <v>1313</v>
      </c>
      <c r="BE917" s="279" t="s">
        <v>1308</v>
      </c>
      <c r="BF917" s="273" t="s">
        <v>2859</v>
      </c>
      <c r="BG917" s="273" t="s">
        <v>1309</v>
      </c>
      <c r="BH917" s="273" t="s">
        <v>2855</v>
      </c>
    </row>
    <row r="918" spans="49:60">
      <c r="AW918" s="282"/>
      <c r="AX918" s="282"/>
      <c r="AY918" s="282"/>
      <c r="AZ918" s="282"/>
      <c r="BA918" s="282"/>
      <c r="BB918" s="282"/>
      <c r="BC918" s="282"/>
      <c r="BD918" s="279" t="s">
        <v>2835</v>
      </c>
      <c r="BE918" s="279" t="s">
        <v>1309</v>
      </c>
      <c r="BF918" s="273" t="s">
        <v>3061</v>
      </c>
      <c r="BG918" s="273" t="s">
        <v>2829</v>
      </c>
      <c r="BH918" s="273" t="s">
        <v>1319</v>
      </c>
    </row>
    <row r="919" spans="49:60">
      <c r="AW919" s="282"/>
      <c r="AX919" s="282"/>
      <c r="AY919" s="282"/>
      <c r="AZ919" s="282"/>
      <c r="BA919" s="282"/>
      <c r="BB919" s="282"/>
      <c r="BC919" s="282"/>
      <c r="BD919" s="279" t="s">
        <v>2836</v>
      </c>
      <c r="BE919" s="279" t="s">
        <v>2829</v>
      </c>
      <c r="BF919" s="273" t="s">
        <v>2861</v>
      </c>
      <c r="BG919" s="273" t="s">
        <v>1310</v>
      </c>
      <c r="BH919" s="273" t="s">
        <v>2856</v>
      </c>
    </row>
    <row r="920" spans="49:60">
      <c r="AW920" s="282"/>
      <c r="AX920" s="282"/>
      <c r="AY920" s="282"/>
      <c r="AZ920" s="282"/>
      <c r="BA920" s="282"/>
      <c r="BB920" s="282"/>
      <c r="BC920" s="282"/>
      <c r="BD920" s="279" t="s">
        <v>2837</v>
      </c>
      <c r="BE920" s="279" t="s">
        <v>2830</v>
      </c>
      <c r="BF920" s="273" t="s">
        <v>2862</v>
      </c>
      <c r="BG920" s="273" t="s">
        <v>2831</v>
      </c>
      <c r="BH920" s="273" t="s">
        <v>2857</v>
      </c>
    </row>
    <row r="921" spans="49:60">
      <c r="AW921" s="282"/>
      <c r="AX921" s="282"/>
      <c r="AY921" s="282"/>
      <c r="AZ921" s="282"/>
      <c r="BA921" s="282"/>
      <c r="BB921" s="282"/>
      <c r="BC921" s="282"/>
      <c r="BD921" s="279" t="s">
        <v>2838</v>
      </c>
      <c r="BE921" s="279" t="s">
        <v>1310</v>
      </c>
      <c r="BF921" s="273" t="s">
        <v>258</v>
      </c>
      <c r="BG921" s="273" t="s">
        <v>1311</v>
      </c>
      <c r="BH921" s="273" t="s">
        <v>2858</v>
      </c>
    </row>
    <row r="922" spans="49:60">
      <c r="AW922" s="282"/>
      <c r="AX922" s="282"/>
      <c r="AY922" s="282"/>
      <c r="AZ922" s="282"/>
      <c r="BA922" s="282"/>
      <c r="BB922" s="282"/>
      <c r="BC922" s="282"/>
      <c r="BD922" s="279" t="s">
        <v>2839</v>
      </c>
      <c r="BE922" s="279" t="s">
        <v>2831</v>
      </c>
      <c r="BF922" s="273" t="s">
        <v>2863</v>
      </c>
      <c r="BG922" s="273" t="s">
        <v>253</v>
      </c>
      <c r="BH922" s="273" t="s">
        <v>2859</v>
      </c>
    </row>
    <row r="923" spans="49:60">
      <c r="AW923" s="282"/>
      <c r="AX923" s="282"/>
      <c r="AY923" s="282"/>
      <c r="AZ923" s="282"/>
      <c r="BA923" s="282"/>
      <c r="BB923" s="282"/>
      <c r="BC923" s="282"/>
      <c r="BD923" s="279" t="s">
        <v>2840</v>
      </c>
      <c r="BE923" s="279" t="s">
        <v>1311</v>
      </c>
      <c r="BF923" s="273" t="s">
        <v>1320</v>
      </c>
      <c r="BG923" s="273" t="s">
        <v>2833</v>
      </c>
      <c r="BH923" s="273" t="s">
        <v>3159</v>
      </c>
    </row>
    <row r="924" spans="49:60">
      <c r="AW924" s="282"/>
      <c r="AX924" s="282"/>
      <c r="AY924" s="282"/>
      <c r="AZ924" s="282"/>
      <c r="BA924" s="282"/>
      <c r="BB924" s="282"/>
      <c r="BC924" s="282"/>
      <c r="BD924" s="279" t="s">
        <v>2841</v>
      </c>
      <c r="BE924" s="279" t="s">
        <v>2832</v>
      </c>
      <c r="BF924" s="273" t="s">
        <v>2866</v>
      </c>
      <c r="BG924" s="273" t="s">
        <v>2834</v>
      </c>
      <c r="BH924" s="273" t="s">
        <v>3061</v>
      </c>
    </row>
    <row r="925" spans="49:60">
      <c r="AW925" s="282"/>
      <c r="AX925" s="282"/>
      <c r="AY925" s="282"/>
      <c r="AZ925" s="282"/>
      <c r="BA925" s="282"/>
      <c r="BB925" s="282"/>
      <c r="BC925" s="282"/>
      <c r="BD925" s="279" t="s">
        <v>2842</v>
      </c>
      <c r="BE925" s="279" t="s">
        <v>253</v>
      </c>
      <c r="BF925" s="273" t="s">
        <v>1321</v>
      </c>
      <c r="BG925" s="273" t="s">
        <v>1312</v>
      </c>
      <c r="BH925" s="273" t="s">
        <v>2861</v>
      </c>
    </row>
    <row r="926" spans="49:60">
      <c r="AW926" s="282"/>
      <c r="AX926" s="282"/>
      <c r="AY926" s="282"/>
      <c r="AZ926" s="282"/>
      <c r="BA926" s="282"/>
      <c r="BB926" s="282"/>
      <c r="BC926" s="282"/>
      <c r="BD926" s="279" t="s">
        <v>2843</v>
      </c>
      <c r="BE926" s="279" t="s">
        <v>2833</v>
      </c>
      <c r="BF926" s="273" t="s">
        <v>2867</v>
      </c>
      <c r="BG926" s="273" t="s">
        <v>1313</v>
      </c>
      <c r="BH926" s="273" t="s">
        <v>2862</v>
      </c>
    </row>
    <row r="927" spans="49:60">
      <c r="AW927" s="282"/>
      <c r="AX927" s="282"/>
      <c r="AY927" s="282"/>
      <c r="AZ927" s="282"/>
      <c r="BA927" s="282"/>
      <c r="BB927" s="282"/>
      <c r="BC927" s="282"/>
      <c r="BD927" s="279" t="s">
        <v>1314</v>
      </c>
      <c r="BE927" s="279" t="s">
        <v>2834</v>
      </c>
      <c r="BF927" s="273" t="s">
        <v>1322</v>
      </c>
      <c r="BG927" s="273" t="s">
        <v>2835</v>
      </c>
      <c r="BH927" s="273" t="s">
        <v>258</v>
      </c>
    </row>
    <row r="928" spans="49:60">
      <c r="AW928" s="282"/>
      <c r="AX928" s="282"/>
      <c r="AY928" s="282"/>
      <c r="AZ928" s="282"/>
      <c r="BA928" s="282"/>
      <c r="BB928" s="282"/>
      <c r="BC928" s="282"/>
      <c r="BD928" s="279" t="s">
        <v>1562</v>
      </c>
      <c r="BE928" s="279" t="s">
        <v>1312</v>
      </c>
      <c r="BF928" s="273" t="s">
        <v>1495</v>
      </c>
      <c r="BG928" s="273" t="s">
        <v>2836</v>
      </c>
      <c r="BH928" s="273" t="s">
        <v>2863</v>
      </c>
    </row>
    <row r="929" spans="49:60">
      <c r="AW929" s="282"/>
      <c r="AX929" s="282"/>
      <c r="AY929" s="282"/>
      <c r="AZ929" s="282"/>
      <c r="BA929" s="282"/>
      <c r="BB929" s="282"/>
      <c r="BC929" s="282"/>
      <c r="BD929" s="279" t="s">
        <v>2844</v>
      </c>
      <c r="BE929" s="279" t="s">
        <v>1313</v>
      </c>
      <c r="BF929" s="273" t="s">
        <v>2868</v>
      </c>
      <c r="BG929" s="273" t="s">
        <v>2837</v>
      </c>
      <c r="BH929" s="273" t="s">
        <v>1320</v>
      </c>
    </row>
    <row r="930" spans="49:60">
      <c r="AW930" s="282"/>
      <c r="AX930" s="282"/>
      <c r="AY930" s="282"/>
      <c r="AZ930" s="282"/>
      <c r="BA930" s="282"/>
      <c r="BB930" s="282"/>
      <c r="BC930" s="282"/>
      <c r="BD930" s="279" t="s">
        <v>2845</v>
      </c>
      <c r="BE930" s="279" t="s">
        <v>2835</v>
      </c>
      <c r="BF930" s="273" t="s">
        <v>2869</v>
      </c>
      <c r="BG930" s="273" t="s">
        <v>2838</v>
      </c>
      <c r="BH930" s="273" t="s">
        <v>3181</v>
      </c>
    </row>
    <row r="931" spans="49:60">
      <c r="AW931" s="282"/>
      <c r="AX931" s="282"/>
      <c r="AY931" s="282"/>
      <c r="AZ931" s="282"/>
      <c r="BA931" s="282"/>
      <c r="BB931" s="282"/>
      <c r="BC931" s="282"/>
      <c r="BD931" s="279" t="s">
        <v>2846</v>
      </c>
      <c r="BE931" s="279" t="s">
        <v>2836</v>
      </c>
      <c r="BF931" s="273" t="s">
        <v>2870</v>
      </c>
      <c r="BG931" s="273" t="s">
        <v>2839</v>
      </c>
      <c r="BH931" s="273" t="s">
        <v>1321</v>
      </c>
    </row>
    <row r="932" spans="49:60">
      <c r="AW932" s="282"/>
      <c r="AX932" s="282"/>
      <c r="AY932" s="282"/>
      <c r="AZ932" s="282"/>
      <c r="BA932" s="282"/>
      <c r="BB932" s="282"/>
      <c r="BC932" s="282"/>
      <c r="BD932" s="279" t="s">
        <v>2847</v>
      </c>
      <c r="BE932" s="279" t="s">
        <v>2837</v>
      </c>
      <c r="BF932" s="273" t="s">
        <v>2871</v>
      </c>
      <c r="BG932" s="273" t="s">
        <v>2840</v>
      </c>
      <c r="BH932" s="273" t="s">
        <v>2867</v>
      </c>
    </row>
    <row r="933" spans="49:60">
      <c r="AW933" s="282"/>
      <c r="AX933" s="282"/>
      <c r="AY933" s="282"/>
      <c r="AZ933" s="282"/>
      <c r="BA933" s="282"/>
      <c r="BB933" s="282"/>
      <c r="BC933" s="282"/>
      <c r="BD933" s="279" t="s">
        <v>1563</v>
      </c>
      <c r="BE933" s="279" t="s">
        <v>2838</v>
      </c>
      <c r="BF933" s="273" t="s">
        <v>1565</v>
      </c>
      <c r="BG933" s="273" t="s">
        <v>2841</v>
      </c>
      <c r="BH933" s="273" t="s">
        <v>1322</v>
      </c>
    </row>
    <row r="934" spans="49:60">
      <c r="AW934" s="282"/>
      <c r="AX934" s="282"/>
      <c r="AY934" s="282"/>
      <c r="AZ934" s="282"/>
      <c r="BA934" s="282"/>
      <c r="BB934" s="282"/>
      <c r="BC934" s="282"/>
      <c r="BD934" s="279" t="s">
        <v>1315</v>
      </c>
      <c r="BE934" s="279" t="s">
        <v>2839</v>
      </c>
      <c r="BF934" s="273" t="s">
        <v>1566</v>
      </c>
      <c r="BG934" s="273" t="s">
        <v>2842</v>
      </c>
      <c r="BH934" s="273" t="s">
        <v>1495</v>
      </c>
    </row>
    <row r="935" spans="49:60">
      <c r="AW935" s="282"/>
      <c r="AX935" s="282"/>
      <c r="AY935" s="282"/>
      <c r="AZ935" s="282"/>
      <c r="BA935" s="282"/>
      <c r="BB935" s="282"/>
      <c r="BC935" s="282"/>
      <c r="BD935" s="279" t="s">
        <v>2848</v>
      </c>
      <c r="BE935" s="279" t="s">
        <v>2840</v>
      </c>
      <c r="BF935" s="273" t="s">
        <v>19</v>
      </c>
      <c r="BG935" s="273" t="s">
        <v>2843</v>
      </c>
      <c r="BH935" s="273" t="s">
        <v>2868</v>
      </c>
    </row>
    <row r="936" spans="49:60">
      <c r="AW936" s="282"/>
      <c r="AX936" s="282"/>
      <c r="AY936" s="282"/>
      <c r="AZ936" s="282"/>
      <c r="BA936" s="282"/>
      <c r="BB936" s="282"/>
      <c r="BC936" s="282"/>
      <c r="BD936" s="279" t="s">
        <v>1316</v>
      </c>
      <c r="BE936" s="279" t="s">
        <v>2841</v>
      </c>
      <c r="BF936" s="273" t="s">
        <v>1323</v>
      </c>
      <c r="BG936" s="273" t="s">
        <v>1314</v>
      </c>
      <c r="BH936" s="273" t="s">
        <v>2869</v>
      </c>
    </row>
    <row r="937" spans="49:60">
      <c r="AW937" s="282"/>
      <c r="AX937" s="282"/>
      <c r="AY937" s="282"/>
      <c r="AZ937" s="282"/>
      <c r="BA937" s="282"/>
      <c r="BB937" s="282"/>
      <c r="BC937" s="282"/>
      <c r="BD937" s="279" t="s">
        <v>2849</v>
      </c>
      <c r="BE937" s="279" t="s">
        <v>2842</v>
      </c>
      <c r="BF937" s="273" t="s">
        <v>2873</v>
      </c>
      <c r="BG937" s="273" t="s">
        <v>1562</v>
      </c>
      <c r="BH937" s="273" t="s">
        <v>2870</v>
      </c>
    </row>
    <row r="938" spans="49:60">
      <c r="AW938" s="282"/>
      <c r="AX938" s="282"/>
      <c r="AY938" s="282"/>
      <c r="AZ938" s="282"/>
      <c r="BA938" s="282"/>
      <c r="BB938" s="282"/>
      <c r="BC938" s="282"/>
      <c r="BD938" s="279" t="s">
        <v>1317</v>
      </c>
      <c r="BE938" s="279" t="s">
        <v>2843</v>
      </c>
      <c r="BF938" s="273" t="s">
        <v>1324</v>
      </c>
      <c r="BG938" s="273" t="s">
        <v>2844</v>
      </c>
      <c r="BH938" s="273" t="s">
        <v>2871</v>
      </c>
    </row>
    <row r="939" spans="49:60">
      <c r="AW939" s="282"/>
      <c r="AX939" s="282"/>
      <c r="AY939" s="282"/>
      <c r="AZ939" s="282"/>
      <c r="BA939" s="282"/>
      <c r="BB939" s="282"/>
      <c r="BC939" s="282"/>
      <c r="BD939" s="279" t="s">
        <v>1564</v>
      </c>
      <c r="BE939" s="279" t="s">
        <v>1314</v>
      </c>
      <c r="BF939" s="273" t="s">
        <v>261</v>
      </c>
      <c r="BG939" s="273" t="s">
        <v>2845</v>
      </c>
      <c r="BH939" s="273" t="s">
        <v>1565</v>
      </c>
    </row>
    <row r="940" spans="49:60">
      <c r="AW940" s="282"/>
      <c r="AX940" s="282"/>
      <c r="AY940" s="282"/>
      <c r="AZ940" s="282"/>
      <c r="BA940" s="282"/>
      <c r="BB940" s="282"/>
      <c r="BC940" s="282"/>
      <c r="BD940" s="279" t="s">
        <v>2850</v>
      </c>
      <c r="BE940" s="279" t="s">
        <v>1562</v>
      </c>
      <c r="BF940" s="273" t="s">
        <v>1325</v>
      </c>
      <c r="BG940" s="273" t="s">
        <v>2846</v>
      </c>
      <c r="BH940" s="273" t="s">
        <v>1566</v>
      </c>
    </row>
    <row r="941" spans="49:60">
      <c r="AW941" s="282"/>
      <c r="AX941" s="282"/>
      <c r="AY941" s="282"/>
      <c r="AZ941" s="282"/>
      <c r="BA941" s="282"/>
      <c r="BB941" s="282"/>
      <c r="BC941" s="282"/>
      <c r="BD941" s="279" t="s">
        <v>1318</v>
      </c>
      <c r="BE941" s="279" t="s">
        <v>2844</v>
      </c>
      <c r="BF941" s="273" t="s">
        <v>1326</v>
      </c>
      <c r="BG941" s="273" t="s">
        <v>3158</v>
      </c>
      <c r="BH941" s="273" t="s">
        <v>19</v>
      </c>
    </row>
    <row r="942" spans="49:60">
      <c r="AW942" s="282"/>
      <c r="AX942" s="282"/>
      <c r="AY942" s="282"/>
      <c r="AZ942" s="282"/>
      <c r="BA942" s="282"/>
      <c r="BB942" s="282"/>
      <c r="BC942" s="282"/>
      <c r="BD942" s="279" t="s">
        <v>2851</v>
      </c>
      <c r="BE942" s="279" t="s">
        <v>2845</v>
      </c>
      <c r="BF942" s="273" t="s">
        <v>1327</v>
      </c>
      <c r="BG942" s="273" t="s">
        <v>2847</v>
      </c>
      <c r="BH942" s="273" t="s">
        <v>1323</v>
      </c>
    </row>
    <row r="943" spans="49:60">
      <c r="AW943" s="282"/>
      <c r="AX943" s="282"/>
      <c r="AY943" s="282"/>
      <c r="AZ943" s="282"/>
      <c r="BA943" s="282"/>
      <c r="BB943" s="282"/>
      <c r="BC943" s="282"/>
      <c r="BD943" s="279" t="s">
        <v>2176</v>
      </c>
      <c r="BE943" s="279" t="s">
        <v>2846</v>
      </c>
      <c r="BF943" s="273" t="s">
        <v>2875</v>
      </c>
      <c r="BG943" s="273" t="s">
        <v>1563</v>
      </c>
      <c r="BH943" s="273" t="s">
        <v>2873</v>
      </c>
    </row>
    <row r="944" spans="49:60">
      <c r="AW944" s="282"/>
      <c r="AX944" s="282"/>
      <c r="AY944" s="282"/>
      <c r="AZ944" s="282"/>
      <c r="BA944" s="282"/>
      <c r="BB944" s="282"/>
      <c r="BC944" s="282"/>
      <c r="BD944" s="279" t="s">
        <v>2852</v>
      </c>
      <c r="BE944" s="279" t="s">
        <v>2847</v>
      </c>
      <c r="BF944" s="273" t="s">
        <v>1328</v>
      </c>
      <c r="BG944" s="273" t="s">
        <v>1315</v>
      </c>
      <c r="BH944" s="273" t="s">
        <v>1324</v>
      </c>
    </row>
    <row r="945" spans="49:60">
      <c r="AW945" s="282"/>
      <c r="AX945" s="282"/>
      <c r="AY945" s="282"/>
      <c r="AZ945" s="282"/>
      <c r="BA945" s="282"/>
      <c r="BB945" s="282"/>
      <c r="BC945" s="282"/>
      <c r="BD945" s="279" t="s">
        <v>2853</v>
      </c>
      <c r="BE945" s="279" t="s">
        <v>1563</v>
      </c>
      <c r="BF945" s="273" t="s">
        <v>2876</v>
      </c>
      <c r="BG945" s="273" t="s">
        <v>2848</v>
      </c>
      <c r="BH945" s="273" t="s">
        <v>261</v>
      </c>
    </row>
    <row r="946" spans="49:60">
      <c r="AW946" s="282"/>
      <c r="AX946" s="282"/>
      <c r="AY946" s="282"/>
      <c r="AZ946" s="282"/>
      <c r="BA946" s="282"/>
      <c r="BB946" s="282"/>
      <c r="BC946" s="282"/>
      <c r="BD946" s="279" t="s">
        <v>2854</v>
      </c>
      <c r="BE946" s="279" t="s">
        <v>1315</v>
      </c>
      <c r="BF946" s="273" t="s">
        <v>1329</v>
      </c>
      <c r="BG946" s="273" t="s">
        <v>1316</v>
      </c>
      <c r="BH946" s="273" t="s">
        <v>1325</v>
      </c>
    </row>
    <row r="947" spans="49:60">
      <c r="AW947" s="282"/>
      <c r="AX947" s="282"/>
      <c r="AY947" s="282"/>
      <c r="AZ947" s="282"/>
      <c r="BA947" s="282"/>
      <c r="BB947" s="282"/>
      <c r="BC947" s="282"/>
      <c r="BD947" s="279" t="s">
        <v>2855</v>
      </c>
      <c r="BE947" s="279" t="s">
        <v>2848</v>
      </c>
      <c r="BF947" s="273" t="s">
        <v>1330</v>
      </c>
      <c r="BG947" s="273" t="s">
        <v>2849</v>
      </c>
      <c r="BH947" s="273" t="s">
        <v>1326</v>
      </c>
    </row>
    <row r="948" spans="49:60">
      <c r="AW948" s="282"/>
      <c r="AX948" s="282"/>
      <c r="AY948" s="282"/>
      <c r="AZ948" s="282"/>
      <c r="BA948" s="282"/>
      <c r="BB948" s="282"/>
      <c r="BC948" s="282"/>
      <c r="BD948" s="279" t="s">
        <v>1319</v>
      </c>
      <c r="BE948" s="279" t="s">
        <v>1316</v>
      </c>
      <c r="BF948" s="273" t="s">
        <v>2878</v>
      </c>
      <c r="BG948" s="273" t="s">
        <v>1317</v>
      </c>
      <c r="BH948" s="273" t="s">
        <v>1327</v>
      </c>
    </row>
    <row r="949" spans="49:60">
      <c r="AW949" s="282"/>
      <c r="AX949" s="282"/>
      <c r="AY949" s="282"/>
      <c r="AZ949" s="282"/>
      <c r="BA949" s="282"/>
      <c r="BB949" s="282"/>
      <c r="BC949" s="282"/>
      <c r="BD949" s="279" t="s">
        <v>2856</v>
      </c>
      <c r="BE949" s="279" t="s">
        <v>2849</v>
      </c>
      <c r="BF949" s="273" t="s">
        <v>2879</v>
      </c>
      <c r="BG949" s="273" t="s">
        <v>1564</v>
      </c>
      <c r="BH949" s="273" t="s">
        <v>2875</v>
      </c>
    </row>
    <row r="950" spans="49:60">
      <c r="AW950" s="282"/>
      <c r="AX950" s="282"/>
      <c r="AY950" s="282"/>
      <c r="AZ950" s="282"/>
      <c r="BA950" s="282"/>
      <c r="BB950" s="282"/>
      <c r="BC950" s="282"/>
      <c r="BD950" s="279" t="s">
        <v>2857</v>
      </c>
      <c r="BE950" s="279" t="s">
        <v>1317</v>
      </c>
      <c r="BF950" s="273" t="s">
        <v>263</v>
      </c>
      <c r="BG950" s="273" t="s">
        <v>2850</v>
      </c>
      <c r="BH950" s="273" t="s">
        <v>1328</v>
      </c>
    </row>
    <row r="951" spans="49:60">
      <c r="AW951" s="282"/>
      <c r="AX951" s="282"/>
      <c r="AY951" s="282"/>
      <c r="AZ951" s="282"/>
      <c r="BA951" s="282"/>
      <c r="BB951" s="282"/>
      <c r="BC951" s="282"/>
      <c r="BD951" s="279" t="s">
        <v>2858</v>
      </c>
      <c r="BE951" s="279" t="s">
        <v>1564</v>
      </c>
      <c r="BF951" s="273" t="s">
        <v>2880</v>
      </c>
      <c r="BG951" s="273" t="s">
        <v>1318</v>
      </c>
      <c r="BH951" s="273" t="s">
        <v>2876</v>
      </c>
    </row>
    <row r="952" spans="49:60">
      <c r="AW952" s="282"/>
      <c r="AX952" s="282"/>
      <c r="AY952" s="282"/>
      <c r="AZ952" s="282"/>
      <c r="BA952" s="282"/>
      <c r="BB952" s="282"/>
      <c r="BC952" s="282"/>
      <c r="BD952" s="279" t="s">
        <v>2859</v>
      </c>
      <c r="BE952" s="279" t="s">
        <v>2850</v>
      </c>
      <c r="BF952" s="273" t="s">
        <v>2881</v>
      </c>
      <c r="BG952" s="273" t="s">
        <v>2851</v>
      </c>
      <c r="BH952" s="273" t="s">
        <v>1329</v>
      </c>
    </row>
    <row r="953" spans="49:60">
      <c r="AW953" s="282"/>
      <c r="AX953" s="282"/>
      <c r="AY953" s="282"/>
      <c r="AZ953" s="282"/>
      <c r="BA953" s="282"/>
      <c r="BB953" s="282"/>
      <c r="BC953" s="282"/>
      <c r="BD953" s="279" t="s">
        <v>2860</v>
      </c>
      <c r="BE953" s="279" t="s">
        <v>1318</v>
      </c>
      <c r="BF953" s="273" t="s">
        <v>1331</v>
      </c>
      <c r="BG953" s="273" t="s">
        <v>2176</v>
      </c>
      <c r="BH953" s="273" t="s">
        <v>1330</v>
      </c>
    </row>
    <row r="954" spans="49:60">
      <c r="AW954" s="282"/>
      <c r="AX954" s="282"/>
      <c r="AY954" s="282"/>
      <c r="AZ954" s="282"/>
      <c r="BA954" s="282"/>
      <c r="BB954" s="282"/>
      <c r="BC954" s="282"/>
      <c r="BD954" s="279" t="s">
        <v>257</v>
      </c>
      <c r="BE954" s="279" t="s">
        <v>2851</v>
      </c>
      <c r="BF954" s="273" t="s">
        <v>2882</v>
      </c>
      <c r="BG954" s="273" t="s">
        <v>2852</v>
      </c>
      <c r="BH954" s="273" t="s">
        <v>3182</v>
      </c>
    </row>
    <row r="955" spans="49:60">
      <c r="AW955" s="282"/>
      <c r="AX955" s="282"/>
      <c r="AY955" s="282"/>
      <c r="AZ955" s="282"/>
      <c r="BA955" s="282"/>
      <c r="BB955" s="282"/>
      <c r="BC955" s="282"/>
      <c r="BD955" s="279" t="s">
        <v>2861</v>
      </c>
      <c r="BE955" s="279" t="s">
        <v>2176</v>
      </c>
      <c r="BF955" s="273" t="s">
        <v>2883</v>
      </c>
      <c r="BG955" s="273" t="s">
        <v>2853</v>
      </c>
      <c r="BH955" s="273" t="s">
        <v>2878</v>
      </c>
    </row>
    <row r="956" spans="49:60">
      <c r="AW956" s="282"/>
      <c r="AX956" s="282"/>
      <c r="AY956" s="282"/>
      <c r="AZ956" s="282"/>
      <c r="BA956" s="282"/>
      <c r="BB956" s="282"/>
      <c r="BC956" s="282"/>
      <c r="BD956" s="279" t="s">
        <v>2862</v>
      </c>
      <c r="BE956" s="279" t="s">
        <v>2852</v>
      </c>
      <c r="BF956" s="273" t="s">
        <v>1332</v>
      </c>
      <c r="BG956" s="273" t="s">
        <v>2854</v>
      </c>
      <c r="BH956" s="273" t="s">
        <v>2879</v>
      </c>
    </row>
    <row r="957" spans="49:60">
      <c r="AW957" s="282"/>
      <c r="AX957" s="282"/>
      <c r="AY957" s="282"/>
      <c r="AZ957" s="282"/>
      <c r="BA957" s="282"/>
      <c r="BB957" s="282"/>
      <c r="BC957" s="282"/>
      <c r="BD957" s="279" t="s">
        <v>258</v>
      </c>
      <c r="BE957" s="279" t="s">
        <v>2853</v>
      </c>
      <c r="BF957" s="273" t="s">
        <v>2884</v>
      </c>
      <c r="BG957" s="273" t="s">
        <v>2855</v>
      </c>
      <c r="BH957" s="273" t="s">
        <v>3160</v>
      </c>
    </row>
    <row r="958" spans="49:60">
      <c r="AW958" s="282"/>
      <c r="AX958" s="282"/>
      <c r="AY958" s="282"/>
      <c r="AZ958" s="282"/>
      <c r="BA958" s="282"/>
      <c r="BB958" s="282"/>
      <c r="BC958" s="282"/>
      <c r="BD958" s="279" t="s">
        <v>2863</v>
      </c>
      <c r="BE958" s="279" t="s">
        <v>2854</v>
      </c>
      <c r="BF958" s="273" t="s">
        <v>3062</v>
      </c>
      <c r="BG958" s="273" t="s">
        <v>1319</v>
      </c>
      <c r="BH958" s="273" t="s">
        <v>263</v>
      </c>
    </row>
    <row r="959" spans="49:60">
      <c r="AW959" s="282"/>
      <c r="AX959" s="282"/>
      <c r="AY959" s="282"/>
      <c r="AZ959" s="282"/>
      <c r="BA959" s="282"/>
      <c r="BB959" s="282"/>
      <c r="BC959" s="282"/>
      <c r="BD959" s="279" t="s">
        <v>2864</v>
      </c>
      <c r="BE959" s="279" t="s">
        <v>2855</v>
      </c>
      <c r="BF959" s="273" t="s">
        <v>2885</v>
      </c>
      <c r="BG959" s="273" t="s">
        <v>2856</v>
      </c>
      <c r="BH959" s="273" t="s">
        <v>2880</v>
      </c>
    </row>
    <row r="960" spans="49:60">
      <c r="AW960" s="282"/>
      <c r="AX960" s="282"/>
      <c r="AY960" s="282"/>
      <c r="AZ960" s="282"/>
      <c r="BA960" s="282"/>
      <c r="BB960" s="282"/>
      <c r="BC960" s="282"/>
      <c r="BD960" s="279" t="s">
        <v>2865</v>
      </c>
      <c r="BE960" s="279" t="s">
        <v>1319</v>
      </c>
      <c r="BF960" s="273" t="s">
        <v>2886</v>
      </c>
      <c r="BG960" s="273" t="s">
        <v>2857</v>
      </c>
      <c r="BH960" s="273" t="s">
        <v>2881</v>
      </c>
    </row>
    <row r="961" spans="49:60">
      <c r="AW961" s="282"/>
      <c r="AX961" s="282"/>
      <c r="AY961" s="282"/>
      <c r="AZ961" s="282"/>
      <c r="BA961" s="282"/>
      <c r="BB961" s="282"/>
      <c r="BC961" s="282"/>
      <c r="BD961" s="279" t="s">
        <v>1320</v>
      </c>
      <c r="BE961" s="279" t="s">
        <v>2856</v>
      </c>
      <c r="BF961" s="273" t="s">
        <v>2887</v>
      </c>
      <c r="BG961" s="273" t="s">
        <v>2858</v>
      </c>
      <c r="BH961" s="273" t="s">
        <v>1331</v>
      </c>
    </row>
    <row r="962" spans="49:60">
      <c r="AW962" s="282"/>
      <c r="AX962" s="282"/>
      <c r="AY962" s="282"/>
      <c r="AZ962" s="282"/>
      <c r="BA962" s="282"/>
      <c r="BB962" s="282"/>
      <c r="BC962" s="282"/>
      <c r="BD962" s="279" t="s">
        <v>2866</v>
      </c>
      <c r="BE962" s="279" t="s">
        <v>2857</v>
      </c>
      <c r="BF962" s="273" t="s">
        <v>1496</v>
      </c>
      <c r="BG962" s="273" t="s">
        <v>2859</v>
      </c>
      <c r="BH962" s="273" t="s">
        <v>2883</v>
      </c>
    </row>
    <row r="963" spans="49:60">
      <c r="AW963" s="282"/>
      <c r="AX963" s="282"/>
      <c r="AY963" s="282"/>
      <c r="AZ963" s="282"/>
      <c r="BA963" s="282"/>
      <c r="BB963" s="282"/>
      <c r="BC963" s="282"/>
      <c r="BD963" s="279" t="s">
        <v>1321</v>
      </c>
      <c r="BE963" s="279" t="s">
        <v>2858</v>
      </c>
      <c r="BF963" s="273" t="s">
        <v>3063</v>
      </c>
      <c r="BG963" s="273" t="s">
        <v>3159</v>
      </c>
      <c r="BH963" s="273" t="s">
        <v>1332</v>
      </c>
    </row>
    <row r="964" spans="49:60">
      <c r="AW964" s="282"/>
      <c r="AX964" s="282"/>
      <c r="AY964" s="282"/>
      <c r="AZ964" s="282"/>
      <c r="BA964" s="282"/>
      <c r="BB964" s="282"/>
      <c r="BC964" s="282"/>
      <c r="BD964" s="279" t="s">
        <v>2867</v>
      </c>
      <c r="BE964" s="279" t="s">
        <v>2859</v>
      </c>
      <c r="BF964" s="273" t="s">
        <v>2889</v>
      </c>
      <c r="BG964" s="273" t="s">
        <v>3061</v>
      </c>
      <c r="BH964" s="273" t="s">
        <v>2884</v>
      </c>
    </row>
    <row r="965" spans="49:60">
      <c r="AW965" s="282"/>
      <c r="AX965" s="282"/>
      <c r="AY965" s="282"/>
      <c r="AZ965" s="282"/>
      <c r="BA965" s="282"/>
      <c r="BB965" s="282"/>
      <c r="BC965" s="282"/>
      <c r="BD965" s="279" t="s">
        <v>1322</v>
      </c>
      <c r="BE965" s="279" t="s">
        <v>2860</v>
      </c>
      <c r="BF965" s="273" t="s">
        <v>1567</v>
      </c>
      <c r="BG965" s="273" t="s">
        <v>2861</v>
      </c>
      <c r="BH965" s="273" t="s">
        <v>3183</v>
      </c>
    </row>
    <row r="966" spans="49:60">
      <c r="AW966" s="282"/>
      <c r="AX966" s="282"/>
      <c r="AY966" s="282"/>
      <c r="AZ966" s="282"/>
      <c r="BA966" s="282"/>
      <c r="BB966" s="282"/>
      <c r="BC966" s="282"/>
      <c r="BD966" s="279" t="s">
        <v>1495</v>
      </c>
      <c r="BE966" s="279" t="s">
        <v>257</v>
      </c>
      <c r="BF966" s="273" t="s">
        <v>2890</v>
      </c>
      <c r="BG966" s="273" t="s">
        <v>2862</v>
      </c>
      <c r="BH966" s="273" t="s">
        <v>2886</v>
      </c>
    </row>
    <row r="967" spans="49:60">
      <c r="AW967" s="282"/>
      <c r="AX967" s="282"/>
      <c r="AY967" s="282"/>
      <c r="AZ967" s="282"/>
      <c r="BA967" s="282"/>
      <c r="BB967" s="282"/>
      <c r="BC967" s="282"/>
      <c r="BD967" s="279" t="s">
        <v>2868</v>
      </c>
      <c r="BE967" s="279" t="s">
        <v>2861</v>
      </c>
      <c r="BF967" s="273" t="s">
        <v>3064</v>
      </c>
      <c r="BG967" s="273" t="s">
        <v>258</v>
      </c>
      <c r="BH967" s="273" t="s">
        <v>2887</v>
      </c>
    </row>
    <row r="968" spans="49:60">
      <c r="AW968" s="282"/>
      <c r="AX968" s="282"/>
      <c r="AY968" s="282"/>
      <c r="AZ968" s="282"/>
      <c r="BA968" s="282"/>
      <c r="BB968" s="282"/>
      <c r="BC968" s="282"/>
      <c r="BD968" s="279" t="s">
        <v>2869</v>
      </c>
      <c r="BE968" s="279" t="s">
        <v>2862</v>
      </c>
      <c r="BF968" s="273" t="s">
        <v>3065</v>
      </c>
      <c r="BG968" s="273" t="s">
        <v>2863</v>
      </c>
      <c r="BH968" s="273" t="s">
        <v>1496</v>
      </c>
    </row>
    <row r="969" spans="49:60">
      <c r="AW969" s="282"/>
      <c r="AX969" s="282"/>
      <c r="AY969" s="282"/>
      <c r="AZ969" s="282"/>
      <c r="BA969" s="282"/>
      <c r="BB969" s="282"/>
      <c r="BC969" s="282"/>
      <c r="BD969" s="279" t="s">
        <v>2870</v>
      </c>
      <c r="BE969" s="279" t="s">
        <v>258</v>
      </c>
      <c r="BF969" s="273" t="s">
        <v>2893</v>
      </c>
      <c r="BG969" s="273" t="s">
        <v>1320</v>
      </c>
      <c r="BH969" s="273" t="s">
        <v>3063</v>
      </c>
    </row>
    <row r="970" spans="49:60">
      <c r="AW970" s="282"/>
      <c r="AX970" s="282"/>
      <c r="AY970" s="282"/>
      <c r="AZ970" s="282"/>
      <c r="BA970" s="282"/>
      <c r="BB970" s="282"/>
      <c r="BC970" s="282"/>
      <c r="BD970" s="279" t="s">
        <v>2871</v>
      </c>
      <c r="BE970" s="279" t="s">
        <v>2863</v>
      </c>
      <c r="BF970" s="273" t="s">
        <v>2894</v>
      </c>
      <c r="BG970" s="273" t="s">
        <v>2866</v>
      </c>
      <c r="BH970" s="273" t="s">
        <v>2889</v>
      </c>
    </row>
    <row r="971" spans="49:60">
      <c r="AW971" s="282"/>
      <c r="AX971" s="282"/>
      <c r="AY971" s="282"/>
      <c r="AZ971" s="282"/>
      <c r="BA971" s="282"/>
      <c r="BB971" s="282"/>
      <c r="BC971" s="282"/>
      <c r="BD971" s="279" t="s">
        <v>1565</v>
      </c>
      <c r="BE971" s="279" t="s">
        <v>2864</v>
      </c>
      <c r="BF971" s="273" t="s">
        <v>2895</v>
      </c>
      <c r="BG971" s="273" t="s">
        <v>1321</v>
      </c>
      <c r="BH971" s="273" t="s">
        <v>1567</v>
      </c>
    </row>
    <row r="972" spans="49:60">
      <c r="AW972" s="282"/>
      <c r="AX972" s="282"/>
      <c r="AY972" s="282"/>
      <c r="AZ972" s="282"/>
      <c r="BA972" s="282"/>
      <c r="BB972" s="282"/>
      <c r="BC972" s="282"/>
      <c r="BD972" s="279" t="s">
        <v>1566</v>
      </c>
      <c r="BE972" s="279" t="s">
        <v>2865</v>
      </c>
      <c r="BF972" s="273" t="s">
        <v>1333</v>
      </c>
      <c r="BG972" s="273" t="s">
        <v>2867</v>
      </c>
      <c r="BH972" s="273" t="s">
        <v>3161</v>
      </c>
    </row>
    <row r="973" spans="49:60">
      <c r="AW973" s="282"/>
      <c r="AX973" s="282"/>
      <c r="AY973" s="282"/>
      <c r="AZ973" s="282"/>
      <c r="BA973" s="282"/>
      <c r="BB973" s="282"/>
      <c r="BC973" s="282"/>
      <c r="BD973" s="279" t="s">
        <v>2872</v>
      </c>
      <c r="BE973" s="279" t="s">
        <v>1320</v>
      </c>
      <c r="BF973" s="273" t="s">
        <v>85</v>
      </c>
      <c r="BG973" s="273" t="s">
        <v>1322</v>
      </c>
      <c r="BH973" s="273" t="s">
        <v>3064</v>
      </c>
    </row>
    <row r="974" spans="49:60">
      <c r="AW974" s="282"/>
      <c r="AX974" s="282"/>
      <c r="AY974" s="282"/>
      <c r="AZ974" s="282"/>
      <c r="BA974" s="282"/>
      <c r="BB974" s="282"/>
      <c r="BC974" s="282"/>
      <c r="BD974" s="279" t="s">
        <v>19</v>
      </c>
      <c r="BE974" s="279" t="s">
        <v>2866</v>
      </c>
      <c r="BF974" s="273" t="s">
        <v>3066</v>
      </c>
      <c r="BG974" s="273" t="s">
        <v>1495</v>
      </c>
      <c r="BH974" s="273" t="s">
        <v>3065</v>
      </c>
    </row>
    <row r="975" spans="49:60">
      <c r="AW975" s="282"/>
      <c r="AX975" s="282"/>
      <c r="AY975" s="282"/>
      <c r="AZ975" s="282"/>
      <c r="BA975" s="282"/>
      <c r="BB975" s="282"/>
      <c r="BC975" s="282"/>
      <c r="BD975" s="279" t="s">
        <v>1323</v>
      </c>
      <c r="BE975" s="279" t="s">
        <v>1321</v>
      </c>
      <c r="BF975" s="273" t="s">
        <v>3067</v>
      </c>
      <c r="BG975" s="273" t="s">
        <v>2868</v>
      </c>
      <c r="BH975" s="273" t="s">
        <v>2893</v>
      </c>
    </row>
    <row r="976" spans="49:60">
      <c r="AW976" s="282"/>
      <c r="AX976" s="282"/>
      <c r="AY976" s="282"/>
      <c r="AZ976" s="282"/>
      <c r="BA976" s="282"/>
      <c r="BB976" s="282"/>
      <c r="BC976" s="282"/>
      <c r="BD976" s="279" t="s">
        <v>2873</v>
      </c>
      <c r="BE976" s="279" t="s">
        <v>2867</v>
      </c>
      <c r="BF976" s="273" t="s">
        <v>2898</v>
      </c>
      <c r="BG976" s="273" t="s">
        <v>2869</v>
      </c>
      <c r="BH976" s="273" t="s">
        <v>2894</v>
      </c>
    </row>
    <row r="977" spans="49:60">
      <c r="AW977" s="282"/>
      <c r="AX977" s="282"/>
      <c r="AY977" s="282"/>
      <c r="AZ977" s="282"/>
      <c r="BA977" s="282"/>
      <c r="BB977" s="282"/>
      <c r="BC977" s="282"/>
      <c r="BD977" s="279" t="s">
        <v>2874</v>
      </c>
      <c r="BE977" s="279" t="s">
        <v>1322</v>
      </c>
      <c r="BF977" s="273" t="s">
        <v>3068</v>
      </c>
      <c r="BG977" s="273" t="s">
        <v>2870</v>
      </c>
      <c r="BH977" s="273" t="s">
        <v>2895</v>
      </c>
    </row>
    <row r="978" spans="49:60">
      <c r="AW978" s="282"/>
      <c r="AX978" s="282"/>
      <c r="AY978" s="282"/>
      <c r="AZ978" s="282"/>
      <c r="BA978" s="282"/>
      <c r="BB978" s="282"/>
      <c r="BC978" s="282"/>
      <c r="BD978" s="279" t="s">
        <v>1324</v>
      </c>
      <c r="BE978" s="279" t="s">
        <v>1495</v>
      </c>
      <c r="BF978" s="273" t="s">
        <v>1334</v>
      </c>
      <c r="BG978" s="273" t="s">
        <v>2871</v>
      </c>
      <c r="BH978" s="273" t="s">
        <v>1333</v>
      </c>
    </row>
    <row r="979" spans="49:60">
      <c r="AW979" s="282"/>
      <c r="AX979" s="282"/>
      <c r="AY979" s="282"/>
      <c r="AZ979" s="282"/>
      <c r="BA979" s="282"/>
      <c r="BB979" s="282"/>
      <c r="BC979" s="282"/>
      <c r="BD979" s="279" t="s">
        <v>261</v>
      </c>
      <c r="BE979" s="279" t="s">
        <v>2868</v>
      </c>
      <c r="BF979" s="273" t="s">
        <v>2900</v>
      </c>
      <c r="BG979" s="273" t="s">
        <v>1565</v>
      </c>
      <c r="BH979" s="273" t="s">
        <v>85</v>
      </c>
    </row>
    <row r="980" spans="49:60">
      <c r="AW980" s="282"/>
      <c r="AX980" s="282"/>
      <c r="AY980" s="282"/>
      <c r="AZ980" s="282"/>
      <c r="BA980" s="282"/>
      <c r="BB980" s="282"/>
      <c r="BC980" s="282"/>
      <c r="BD980" s="279" t="s">
        <v>1325</v>
      </c>
      <c r="BE980" s="279" t="s">
        <v>2869</v>
      </c>
      <c r="BF980" s="273" t="s">
        <v>1497</v>
      </c>
      <c r="BG980" s="273" t="s">
        <v>1566</v>
      </c>
      <c r="BH980" s="273" t="s">
        <v>3066</v>
      </c>
    </row>
    <row r="981" spans="49:60">
      <c r="AW981" s="282"/>
      <c r="AX981" s="282"/>
      <c r="AY981" s="282"/>
      <c r="AZ981" s="282"/>
      <c r="BA981" s="282"/>
      <c r="BB981" s="282"/>
      <c r="BC981" s="282"/>
      <c r="BD981" s="279" t="s">
        <v>1326</v>
      </c>
      <c r="BE981" s="279" t="s">
        <v>2870</v>
      </c>
      <c r="BF981" s="273" t="s">
        <v>1498</v>
      </c>
      <c r="BG981" s="273" t="s">
        <v>19</v>
      </c>
      <c r="BH981" s="273" t="s">
        <v>3067</v>
      </c>
    </row>
    <row r="982" spans="49:60">
      <c r="AW982" s="282"/>
      <c r="AX982" s="282"/>
      <c r="AY982" s="282"/>
      <c r="AZ982" s="282"/>
      <c r="BA982" s="282"/>
      <c r="BB982" s="282"/>
      <c r="BC982" s="282"/>
      <c r="BD982" s="279" t="s">
        <v>1327</v>
      </c>
      <c r="BE982" s="279" t="s">
        <v>2871</v>
      </c>
      <c r="BF982" s="273" t="s">
        <v>2902</v>
      </c>
      <c r="BG982" s="273" t="s">
        <v>1323</v>
      </c>
      <c r="BH982" s="273" t="s">
        <v>3162</v>
      </c>
    </row>
    <row r="983" spans="49:60">
      <c r="AW983" s="282"/>
      <c r="AX983" s="282"/>
      <c r="AY983" s="282"/>
      <c r="AZ983" s="282"/>
      <c r="BA983" s="282"/>
      <c r="BB983" s="282"/>
      <c r="BC983" s="282"/>
      <c r="BD983" s="279" t="s">
        <v>2875</v>
      </c>
      <c r="BE983" s="279" t="s">
        <v>1565</v>
      </c>
      <c r="BF983" s="273" t="s">
        <v>2903</v>
      </c>
      <c r="BG983" s="273" t="s">
        <v>2873</v>
      </c>
      <c r="BH983" s="273" t="s">
        <v>2897</v>
      </c>
    </row>
    <row r="984" spans="49:60">
      <c r="AW984" s="282"/>
      <c r="AX984" s="282"/>
      <c r="AY984" s="282"/>
      <c r="AZ984" s="282"/>
      <c r="BA984" s="282"/>
      <c r="BB984" s="282"/>
      <c r="BC984" s="282"/>
      <c r="BD984" s="279" t="s">
        <v>1328</v>
      </c>
      <c r="BE984" s="279" t="s">
        <v>1566</v>
      </c>
      <c r="BF984" s="273" t="s">
        <v>1581</v>
      </c>
      <c r="BG984" s="273" t="s">
        <v>1324</v>
      </c>
      <c r="BH984" s="273" t="s">
        <v>2898</v>
      </c>
    </row>
    <row r="985" spans="49:60">
      <c r="AW985" s="282"/>
      <c r="AX985" s="282"/>
      <c r="AY985" s="282"/>
      <c r="AZ985" s="282"/>
      <c r="BA985" s="282"/>
      <c r="BB985" s="282"/>
      <c r="BC985" s="282"/>
      <c r="BD985" s="279" t="s">
        <v>2876</v>
      </c>
      <c r="BE985" s="279" t="s">
        <v>2872</v>
      </c>
      <c r="BF985" s="273" t="s">
        <v>87</v>
      </c>
      <c r="BG985" s="273" t="s">
        <v>261</v>
      </c>
      <c r="BH985" s="273" t="s">
        <v>3068</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2900</v>
      </c>
    </row>
    <row r="988" spans="49:60">
      <c r="AW988" s="282"/>
      <c r="AX988" s="282"/>
      <c r="AY988" s="282"/>
      <c r="AZ988" s="282"/>
      <c r="BA988" s="282"/>
      <c r="BB988" s="282"/>
      <c r="BC988" s="282"/>
      <c r="BD988" s="279" t="s">
        <v>2877</v>
      </c>
      <c r="BE988" s="279" t="s">
        <v>2873</v>
      </c>
      <c r="BF988" s="273" t="s">
        <v>1335</v>
      </c>
      <c r="BG988" s="273" t="s">
        <v>1327</v>
      </c>
      <c r="BH988" s="273" t="s">
        <v>1497</v>
      </c>
    </row>
    <row r="989" spans="49:60">
      <c r="AW989" s="282"/>
      <c r="AX989" s="282"/>
      <c r="AY989" s="282"/>
      <c r="AZ989" s="282"/>
      <c r="BA989" s="282"/>
      <c r="BB989" s="282"/>
      <c r="BC989" s="282"/>
      <c r="BD989" s="279" t="s">
        <v>2878</v>
      </c>
      <c r="BE989" s="279" t="s">
        <v>2874</v>
      </c>
      <c r="BF989" s="273" t="s">
        <v>2904</v>
      </c>
      <c r="BG989" s="273" t="s">
        <v>2875</v>
      </c>
      <c r="BH989" s="273" t="s">
        <v>3163</v>
      </c>
    </row>
    <row r="990" spans="49:60">
      <c r="AW990" s="282"/>
      <c r="AX990" s="282"/>
      <c r="AY990" s="282"/>
      <c r="AZ990" s="282"/>
      <c r="BA990" s="282"/>
      <c r="BB990" s="282"/>
      <c r="BC990" s="282"/>
      <c r="BD990" s="279" t="s">
        <v>2879</v>
      </c>
      <c r="BE990" s="279" t="s">
        <v>1324</v>
      </c>
      <c r="BF990" s="273" t="s">
        <v>1500</v>
      </c>
      <c r="BG990" s="273" t="s">
        <v>1328</v>
      </c>
      <c r="BH990" s="273" t="s">
        <v>1498</v>
      </c>
    </row>
    <row r="991" spans="49:60">
      <c r="AW991" s="282"/>
      <c r="AX991" s="282"/>
      <c r="AY991" s="282"/>
      <c r="AZ991" s="282"/>
      <c r="BA991" s="282"/>
      <c r="BB991" s="282"/>
      <c r="BC991" s="282"/>
      <c r="BD991" s="279" t="s">
        <v>2880</v>
      </c>
      <c r="BE991" s="279" t="s">
        <v>261</v>
      </c>
      <c r="BF991" s="273" t="s">
        <v>89</v>
      </c>
      <c r="BG991" s="273" t="s">
        <v>2876</v>
      </c>
      <c r="BH991" s="273" t="s">
        <v>2902</v>
      </c>
    </row>
    <row r="992" spans="49:60">
      <c r="AW992" s="282"/>
      <c r="AX992" s="282"/>
      <c r="AY992" s="282"/>
      <c r="AZ992" s="282"/>
      <c r="BA992" s="282"/>
      <c r="BB992" s="282"/>
      <c r="BC992" s="282"/>
      <c r="BD992" s="279" t="s">
        <v>2881</v>
      </c>
      <c r="BE992" s="279" t="s">
        <v>1325</v>
      </c>
      <c r="BF992" s="273" t="s">
        <v>1336</v>
      </c>
      <c r="BG992" s="273" t="s">
        <v>1329</v>
      </c>
      <c r="BH992" s="273" t="s">
        <v>2903</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2882</v>
      </c>
      <c r="BE994" s="279" t="s">
        <v>1327</v>
      </c>
      <c r="BF994" s="273" t="s">
        <v>2905</v>
      </c>
      <c r="BG994" s="273" t="s">
        <v>2878</v>
      </c>
      <c r="BH994" s="273" t="s">
        <v>87</v>
      </c>
    </row>
    <row r="995" spans="49:60">
      <c r="AW995" s="282"/>
      <c r="AX995" s="282"/>
      <c r="AY995" s="282"/>
      <c r="AZ995" s="282"/>
      <c r="BA995" s="282"/>
      <c r="BB995" s="282"/>
      <c r="BC995" s="282"/>
      <c r="BD995" s="279" t="s">
        <v>2883</v>
      </c>
      <c r="BE995" s="279" t="s">
        <v>2875</v>
      </c>
      <c r="BF995" s="273" t="s">
        <v>2906</v>
      </c>
      <c r="BG995" s="273" t="s">
        <v>2879</v>
      </c>
      <c r="BH995" s="273" t="s">
        <v>1499</v>
      </c>
    </row>
    <row r="996" spans="49:60">
      <c r="AW996" s="282"/>
      <c r="AX996" s="282"/>
      <c r="AY996" s="282"/>
      <c r="AZ996" s="282"/>
      <c r="BA996" s="282"/>
      <c r="BB996" s="282"/>
      <c r="BC996" s="282"/>
      <c r="BD996" s="279" t="s">
        <v>1332</v>
      </c>
      <c r="BE996" s="279" t="s">
        <v>1328</v>
      </c>
      <c r="BF996" s="273" t="s">
        <v>3069</v>
      </c>
      <c r="BG996" s="273" t="s">
        <v>3160</v>
      </c>
      <c r="BH996" s="273" t="s">
        <v>1024</v>
      </c>
    </row>
    <row r="997" spans="49:60">
      <c r="AW997" s="282"/>
      <c r="AX997" s="282"/>
      <c r="AY997" s="282"/>
      <c r="AZ997" s="282"/>
      <c r="BA997" s="282"/>
      <c r="BB997" s="282"/>
      <c r="BC997" s="282"/>
      <c r="BD997" s="279" t="s">
        <v>2884</v>
      </c>
      <c r="BE997" s="279" t="s">
        <v>2876</v>
      </c>
      <c r="BF997" s="273" t="s">
        <v>1337</v>
      </c>
      <c r="BG997" s="273" t="s">
        <v>2880</v>
      </c>
      <c r="BH997" s="273" t="s">
        <v>1335</v>
      </c>
    </row>
    <row r="998" spans="49:60">
      <c r="AW998" s="282"/>
      <c r="AX998" s="282"/>
      <c r="AY998" s="282"/>
      <c r="AZ998" s="282"/>
      <c r="BA998" s="282"/>
      <c r="BB998" s="282"/>
      <c r="BC998" s="282"/>
      <c r="BD998" s="279" t="s">
        <v>2885</v>
      </c>
      <c r="BE998" s="279" t="s">
        <v>1329</v>
      </c>
      <c r="BF998" s="273" t="s">
        <v>1071</v>
      </c>
      <c r="BG998" s="273" t="s">
        <v>2881</v>
      </c>
      <c r="BH998" s="273" t="s">
        <v>2904</v>
      </c>
    </row>
    <row r="999" spans="49:60">
      <c r="AW999" s="282"/>
      <c r="AX999" s="282"/>
      <c r="AY999" s="282"/>
      <c r="AZ999" s="282"/>
      <c r="BA999" s="282"/>
      <c r="BB999" s="282"/>
      <c r="BC999" s="282"/>
      <c r="BD999" s="279" t="s">
        <v>2886</v>
      </c>
      <c r="BE999" s="279" t="s">
        <v>1330</v>
      </c>
      <c r="BF999" s="273" t="s">
        <v>1070</v>
      </c>
      <c r="BG999" s="273" t="s">
        <v>1331</v>
      </c>
      <c r="BH999" s="273" t="s">
        <v>1500</v>
      </c>
    </row>
    <row r="1000" spans="49:60">
      <c r="AW1000" s="282"/>
      <c r="AX1000" s="282"/>
      <c r="AY1000" s="282"/>
      <c r="AZ1000" s="282"/>
      <c r="BA1000" s="282"/>
      <c r="BB1000" s="282"/>
      <c r="BC1000" s="282"/>
      <c r="BD1000" s="279" t="s">
        <v>2887</v>
      </c>
      <c r="BE1000" s="279" t="s">
        <v>2877</v>
      </c>
      <c r="BF1000" s="273" t="s">
        <v>2907</v>
      </c>
      <c r="BG1000" s="273" t="s">
        <v>2882</v>
      </c>
      <c r="BH1000" s="273" t="s">
        <v>89</v>
      </c>
    </row>
    <row r="1001" spans="49:60">
      <c r="AW1001" s="282"/>
      <c r="AX1001" s="282"/>
      <c r="AY1001" s="282"/>
      <c r="AZ1001" s="282"/>
      <c r="BA1001" s="282"/>
      <c r="BB1001" s="282"/>
      <c r="BC1001" s="282"/>
      <c r="BD1001" s="279" t="s">
        <v>1496</v>
      </c>
      <c r="BE1001" s="279" t="s">
        <v>2878</v>
      </c>
      <c r="BF1001" s="273" t="s">
        <v>1338</v>
      </c>
      <c r="BG1001" s="273" t="s">
        <v>2883</v>
      </c>
      <c r="BH1001" s="273" t="s">
        <v>3184</v>
      </c>
    </row>
    <row r="1002" spans="49:60">
      <c r="AW1002" s="282"/>
      <c r="AX1002" s="282"/>
      <c r="AY1002" s="282"/>
      <c r="AZ1002" s="282"/>
      <c r="BA1002" s="282"/>
      <c r="BB1002" s="282"/>
      <c r="BC1002" s="282"/>
      <c r="BD1002" s="279" t="s">
        <v>2888</v>
      </c>
      <c r="BE1002" s="279" t="s">
        <v>2879</v>
      </c>
      <c r="BF1002" s="273" t="s">
        <v>1501</v>
      </c>
      <c r="BG1002" s="273" t="s">
        <v>1332</v>
      </c>
      <c r="BH1002" s="273" t="s">
        <v>1336</v>
      </c>
    </row>
    <row r="1003" spans="49:60">
      <c r="AW1003" s="282"/>
      <c r="AX1003" s="282"/>
      <c r="AY1003" s="282"/>
      <c r="AZ1003" s="282"/>
      <c r="BA1003" s="282"/>
      <c r="BB1003" s="282"/>
      <c r="BC1003" s="282"/>
      <c r="BD1003" s="279" t="s">
        <v>2889</v>
      </c>
      <c r="BE1003" s="279" t="s">
        <v>2880</v>
      </c>
      <c r="BF1003" s="273" t="s">
        <v>1339</v>
      </c>
      <c r="BG1003" s="273" t="s">
        <v>2884</v>
      </c>
      <c r="BH1003" s="273" t="s">
        <v>59</v>
      </c>
    </row>
    <row r="1004" spans="49:60">
      <c r="AW1004" s="282"/>
      <c r="AX1004" s="282"/>
      <c r="AY1004" s="282"/>
      <c r="AZ1004" s="282"/>
      <c r="BA1004" s="282"/>
      <c r="BB1004" s="282"/>
      <c r="BC1004" s="282"/>
      <c r="BD1004" s="279" t="s">
        <v>1567</v>
      </c>
      <c r="BE1004" s="279" t="s">
        <v>2881</v>
      </c>
      <c r="BF1004" s="273" t="s">
        <v>1340</v>
      </c>
      <c r="BG1004" s="273" t="s">
        <v>3062</v>
      </c>
      <c r="BH1004" s="273" t="s">
        <v>2905</v>
      </c>
    </row>
    <row r="1005" spans="49:60">
      <c r="AW1005" s="282"/>
      <c r="AX1005" s="282"/>
      <c r="AY1005" s="282"/>
      <c r="AZ1005" s="282"/>
      <c r="BA1005" s="282"/>
      <c r="BB1005" s="282"/>
      <c r="BC1005" s="282"/>
      <c r="BD1005" s="279" t="s">
        <v>2890</v>
      </c>
      <c r="BE1005" s="279" t="s">
        <v>1331</v>
      </c>
      <c r="BF1005" s="273" t="s">
        <v>2909</v>
      </c>
      <c r="BG1005" s="273" t="s">
        <v>2886</v>
      </c>
      <c r="BH1005" s="273" t="s">
        <v>3116</v>
      </c>
    </row>
    <row r="1006" spans="49:60">
      <c r="AW1006" s="282"/>
      <c r="AX1006" s="282"/>
      <c r="AY1006" s="282"/>
      <c r="AZ1006" s="282"/>
      <c r="BA1006" s="282"/>
      <c r="BB1006" s="282"/>
      <c r="BC1006" s="282"/>
      <c r="BD1006" s="279" t="s">
        <v>2891</v>
      </c>
      <c r="BE1006" s="279" t="s">
        <v>2882</v>
      </c>
      <c r="BF1006" s="273" t="s">
        <v>2910</v>
      </c>
      <c r="BG1006" s="273" t="s">
        <v>2887</v>
      </c>
      <c r="BH1006" s="273" t="s">
        <v>3164</v>
      </c>
    </row>
    <row r="1007" spans="49:60">
      <c r="AW1007" s="282"/>
      <c r="AX1007" s="282"/>
      <c r="AY1007" s="282"/>
      <c r="AZ1007" s="282"/>
      <c r="BA1007" s="282"/>
      <c r="BB1007" s="282"/>
      <c r="BC1007" s="282"/>
      <c r="BD1007" s="279" t="s">
        <v>2892</v>
      </c>
      <c r="BE1007" s="279" t="s">
        <v>2883</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3063</v>
      </c>
      <c r="BH1008" s="273" t="s">
        <v>1071</v>
      </c>
    </row>
    <row r="1009" spans="49:60">
      <c r="AW1009" s="282"/>
      <c r="AX1009" s="282"/>
      <c r="AY1009" s="282"/>
      <c r="AZ1009" s="282"/>
      <c r="BA1009" s="282"/>
      <c r="BB1009" s="282"/>
      <c r="BC1009" s="282"/>
      <c r="BD1009" s="279" t="s">
        <v>2893</v>
      </c>
      <c r="BE1009" s="279" t="s">
        <v>2884</v>
      </c>
      <c r="BF1009" s="273" t="s">
        <v>2911</v>
      </c>
      <c r="BG1009" s="273" t="s">
        <v>2889</v>
      </c>
      <c r="BH1009" s="273" t="s">
        <v>1070</v>
      </c>
    </row>
    <row r="1010" spans="49:60">
      <c r="AW1010" s="282"/>
      <c r="AX1010" s="282"/>
      <c r="AY1010" s="282"/>
      <c r="AZ1010" s="282"/>
      <c r="BA1010" s="282"/>
      <c r="BB1010" s="282"/>
      <c r="BC1010" s="282"/>
      <c r="BD1010" s="279" t="s">
        <v>2894</v>
      </c>
      <c r="BE1010" s="279" t="s">
        <v>2885</v>
      </c>
      <c r="BF1010" s="273" t="s">
        <v>1568</v>
      </c>
      <c r="BG1010" s="273" t="s">
        <v>1567</v>
      </c>
      <c r="BH1010" s="273" t="s">
        <v>2907</v>
      </c>
    </row>
    <row r="1011" spans="49:60">
      <c r="AW1011" s="282"/>
      <c r="AX1011" s="282"/>
      <c r="AY1011" s="282"/>
      <c r="AZ1011" s="282"/>
      <c r="BA1011" s="282"/>
      <c r="BB1011" s="282"/>
      <c r="BC1011" s="282"/>
      <c r="BD1011" s="279" t="s">
        <v>2895</v>
      </c>
      <c r="BE1011" s="279" t="s">
        <v>2886</v>
      </c>
      <c r="BF1011" s="273" t="s">
        <v>2912</v>
      </c>
      <c r="BG1011" s="273" t="s">
        <v>2890</v>
      </c>
      <c r="BH1011" s="273" t="s">
        <v>1338</v>
      </c>
    </row>
    <row r="1012" spans="49:60">
      <c r="AW1012" s="282"/>
      <c r="AX1012" s="282"/>
      <c r="AY1012" s="282"/>
      <c r="AZ1012" s="282"/>
      <c r="BA1012" s="282"/>
      <c r="BB1012" s="282"/>
      <c r="BC1012" s="282"/>
      <c r="BD1012" s="279" t="s">
        <v>1333</v>
      </c>
      <c r="BE1012" s="279" t="s">
        <v>2887</v>
      </c>
      <c r="BF1012" s="273" t="s">
        <v>1343</v>
      </c>
      <c r="BG1012" s="273" t="s">
        <v>3161</v>
      </c>
      <c r="BH1012" s="273" t="s">
        <v>1501</v>
      </c>
    </row>
    <row r="1013" spans="49:60">
      <c r="AW1013" s="282"/>
      <c r="AX1013" s="282"/>
      <c r="AY1013" s="282"/>
      <c r="AZ1013" s="282"/>
      <c r="BA1013" s="282"/>
      <c r="BB1013" s="282"/>
      <c r="BC1013" s="282"/>
      <c r="BD1013" s="279" t="s">
        <v>85</v>
      </c>
      <c r="BE1013" s="279" t="s">
        <v>1496</v>
      </c>
      <c r="BF1013" s="273" t="s">
        <v>2913</v>
      </c>
      <c r="BG1013" s="273" t="s">
        <v>3064</v>
      </c>
      <c r="BH1013" s="273" t="s">
        <v>1339</v>
      </c>
    </row>
    <row r="1014" spans="49:60">
      <c r="AW1014" s="282"/>
      <c r="AX1014" s="282"/>
      <c r="AY1014" s="282"/>
      <c r="AZ1014" s="282"/>
      <c r="BA1014" s="282"/>
      <c r="BB1014" s="282"/>
      <c r="BC1014" s="282"/>
      <c r="BD1014" s="279" t="s">
        <v>2896</v>
      </c>
      <c r="BE1014" s="279" t="s">
        <v>2888</v>
      </c>
      <c r="BF1014" s="273" t="s">
        <v>2914</v>
      </c>
      <c r="BG1014" s="273" t="s">
        <v>3065</v>
      </c>
      <c r="BH1014" s="273" t="s">
        <v>1340</v>
      </c>
    </row>
    <row r="1015" spans="49:60">
      <c r="AW1015" s="282"/>
      <c r="AX1015" s="282"/>
      <c r="AY1015" s="282"/>
      <c r="AZ1015" s="282"/>
      <c r="BA1015" s="282"/>
      <c r="BB1015" s="282"/>
      <c r="BC1015" s="282"/>
      <c r="BD1015" s="279" t="s">
        <v>2897</v>
      </c>
      <c r="BE1015" s="279" t="s">
        <v>2889</v>
      </c>
      <c r="BF1015" s="273" t="s">
        <v>1344</v>
      </c>
      <c r="BG1015" s="273" t="s">
        <v>2893</v>
      </c>
      <c r="BH1015" s="273" t="s">
        <v>2910</v>
      </c>
    </row>
    <row r="1016" spans="49:60">
      <c r="AW1016" s="282"/>
      <c r="AX1016" s="282"/>
      <c r="AY1016" s="282"/>
      <c r="AZ1016" s="282"/>
      <c r="BA1016" s="282"/>
      <c r="BB1016" s="282"/>
      <c r="BC1016" s="282"/>
      <c r="BD1016" s="279" t="s">
        <v>2898</v>
      </c>
      <c r="BE1016" s="279" t="s">
        <v>1567</v>
      </c>
      <c r="BF1016" s="273" t="s">
        <v>1569</v>
      </c>
      <c r="BG1016" s="273" t="s">
        <v>2894</v>
      </c>
      <c r="BH1016" s="273" t="s">
        <v>1341</v>
      </c>
    </row>
    <row r="1017" spans="49:60">
      <c r="AW1017" s="282"/>
      <c r="AX1017" s="282"/>
      <c r="AY1017" s="282"/>
      <c r="AZ1017" s="282"/>
      <c r="BA1017" s="282"/>
      <c r="BB1017" s="282"/>
      <c r="BC1017" s="282"/>
      <c r="BD1017" s="279" t="s">
        <v>2899</v>
      </c>
      <c r="BE1017" s="279" t="s">
        <v>2890</v>
      </c>
      <c r="BF1017" s="273" t="s">
        <v>1345</v>
      </c>
      <c r="BG1017" s="273" t="s">
        <v>2895</v>
      </c>
      <c r="BH1017" s="273" t="s">
        <v>1342</v>
      </c>
    </row>
    <row r="1018" spans="49:60">
      <c r="AW1018" s="282"/>
      <c r="AX1018" s="282"/>
      <c r="AY1018" s="282"/>
      <c r="AZ1018" s="282"/>
      <c r="BA1018" s="282"/>
      <c r="BB1018" s="282"/>
      <c r="BC1018" s="282"/>
      <c r="BD1018" s="279" t="s">
        <v>1334</v>
      </c>
      <c r="BE1018" s="279" t="s">
        <v>2891</v>
      </c>
      <c r="BF1018" s="273" t="s">
        <v>2915</v>
      </c>
      <c r="BG1018" s="273" t="s">
        <v>1333</v>
      </c>
      <c r="BH1018" s="273" t="s">
        <v>2911</v>
      </c>
    </row>
    <row r="1019" spans="49:60">
      <c r="AW1019" s="282"/>
      <c r="AX1019" s="282"/>
      <c r="AY1019" s="282"/>
      <c r="AZ1019" s="282"/>
      <c r="BA1019" s="282"/>
      <c r="BB1019" s="282"/>
      <c r="BC1019" s="282"/>
      <c r="BD1019" s="279" t="s">
        <v>2900</v>
      </c>
      <c r="BE1019" s="279" t="s">
        <v>2892</v>
      </c>
      <c r="BF1019" s="273" t="s">
        <v>1346</v>
      </c>
      <c r="BG1019" s="273" t="s">
        <v>85</v>
      </c>
      <c r="BH1019" s="273" t="s">
        <v>1568</v>
      </c>
    </row>
    <row r="1020" spans="49:60">
      <c r="AW1020" s="282"/>
      <c r="AX1020" s="282"/>
      <c r="AY1020" s="282"/>
      <c r="AZ1020" s="282"/>
      <c r="BA1020" s="282"/>
      <c r="BB1020" s="282"/>
      <c r="BC1020" s="282"/>
      <c r="BD1020" s="279" t="s">
        <v>2901</v>
      </c>
      <c r="BE1020" s="279" t="s">
        <v>1580</v>
      </c>
      <c r="BF1020" s="273" t="s">
        <v>1347</v>
      </c>
      <c r="BG1020" s="273" t="s">
        <v>3066</v>
      </c>
      <c r="BH1020" s="273" t="s">
        <v>2912</v>
      </c>
    </row>
    <row r="1021" spans="49:60">
      <c r="AW1021" s="282"/>
      <c r="AX1021" s="282"/>
      <c r="AY1021" s="282"/>
      <c r="AZ1021" s="282"/>
      <c r="BA1021" s="282"/>
      <c r="BB1021" s="282"/>
      <c r="BC1021" s="282"/>
      <c r="BD1021" s="279" t="s">
        <v>1497</v>
      </c>
      <c r="BE1021" s="279" t="s">
        <v>2893</v>
      </c>
      <c r="BF1021" s="273" t="s">
        <v>1348</v>
      </c>
      <c r="BG1021" s="273" t="s">
        <v>3067</v>
      </c>
      <c r="BH1021" s="273" t="s">
        <v>1343</v>
      </c>
    </row>
    <row r="1022" spans="49:60">
      <c r="AW1022" s="282"/>
      <c r="AX1022" s="282"/>
      <c r="AY1022" s="282"/>
      <c r="AZ1022" s="282"/>
      <c r="BA1022" s="282"/>
      <c r="BB1022" s="282"/>
      <c r="BC1022" s="282"/>
      <c r="BD1022" s="279" t="s">
        <v>1498</v>
      </c>
      <c r="BE1022" s="279" t="s">
        <v>2894</v>
      </c>
      <c r="BF1022" s="273" t="s">
        <v>2916</v>
      </c>
      <c r="BG1022" s="273" t="s">
        <v>3162</v>
      </c>
      <c r="BH1022" s="273" t="s">
        <v>2913</v>
      </c>
    </row>
    <row r="1023" spans="49:60">
      <c r="AW1023" s="282"/>
      <c r="AX1023" s="282"/>
      <c r="AY1023" s="282"/>
      <c r="AZ1023" s="282"/>
      <c r="BA1023" s="282"/>
      <c r="BB1023" s="282"/>
      <c r="BC1023" s="282"/>
      <c r="BD1023" s="279" t="s">
        <v>2902</v>
      </c>
      <c r="BE1023" s="279" t="s">
        <v>2895</v>
      </c>
      <c r="BF1023" s="273" t="s">
        <v>1349</v>
      </c>
      <c r="BG1023" s="273" t="s">
        <v>2897</v>
      </c>
      <c r="BH1023" s="273" t="s">
        <v>2914</v>
      </c>
    </row>
    <row r="1024" spans="49:60">
      <c r="AW1024" s="282"/>
      <c r="AX1024" s="282"/>
      <c r="AY1024" s="282"/>
      <c r="AZ1024" s="282"/>
      <c r="BA1024" s="282"/>
      <c r="BB1024" s="282"/>
      <c r="BC1024" s="282"/>
      <c r="BD1024" s="279" t="s">
        <v>2903</v>
      </c>
      <c r="BE1024" s="279" t="s">
        <v>1333</v>
      </c>
      <c r="BF1024" s="273" t="s">
        <v>1350</v>
      </c>
      <c r="BG1024" s="273" t="s">
        <v>2898</v>
      </c>
      <c r="BH1024" s="273" t="s">
        <v>1344</v>
      </c>
    </row>
    <row r="1025" spans="49:60">
      <c r="AW1025" s="282"/>
      <c r="AX1025" s="282"/>
      <c r="AY1025" s="282"/>
      <c r="AZ1025" s="282"/>
      <c r="BA1025" s="282"/>
      <c r="BB1025" s="282"/>
      <c r="BC1025" s="282"/>
      <c r="BD1025" s="279" t="s">
        <v>1581</v>
      </c>
      <c r="BE1025" s="279" t="s">
        <v>85</v>
      </c>
      <c r="BF1025" s="273" t="s">
        <v>2917</v>
      </c>
      <c r="BG1025" s="273" t="s">
        <v>3068</v>
      </c>
      <c r="BH1025" s="273" t="s">
        <v>1569</v>
      </c>
    </row>
    <row r="1026" spans="49:60">
      <c r="AW1026" s="282"/>
      <c r="AX1026" s="282"/>
      <c r="AY1026" s="282"/>
      <c r="AZ1026" s="282"/>
      <c r="BA1026" s="282"/>
      <c r="BB1026" s="282"/>
      <c r="BC1026" s="282"/>
      <c r="BD1026" s="279" t="s">
        <v>87</v>
      </c>
      <c r="BE1026" s="279" t="s">
        <v>2896</v>
      </c>
      <c r="BF1026" s="273" t="s">
        <v>2918</v>
      </c>
      <c r="BG1026" s="273" t="s">
        <v>1334</v>
      </c>
      <c r="BH1026" s="273" t="s">
        <v>1345</v>
      </c>
    </row>
    <row r="1027" spans="49:60">
      <c r="AW1027" s="282"/>
      <c r="AX1027" s="282"/>
      <c r="AY1027" s="282"/>
      <c r="AZ1027" s="282"/>
      <c r="BA1027" s="282"/>
      <c r="BB1027" s="282"/>
      <c r="BC1027" s="282"/>
      <c r="BD1027" s="279" t="s">
        <v>1499</v>
      </c>
      <c r="BE1027" s="279" t="s">
        <v>2897</v>
      </c>
      <c r="BF1027" s="273" t="s">
        <v>2919</v>
      </c>
      <c r="BG1027" s="273" t="s">
        <v>2900</v>
      </c>
      <c r="BH1027" s="273" t="s">
        <v>2915</v>
      </c>
    </row>
    <row r="1028" spans="49:60">
      <c r="AW1028" s="282"/>
      <c r="AX1028" s="282"/>
      <c r="AY1028" s="282"/>
      <c r="AZ1028" s="282"/>
      <c r="BA1028" s="282"/>
      <c r="BB1028" s="282"/>
      <c r="BC1028" s="282"/>
      <c r="BD1028" s="279" t="s">
        <v>1024</v>
      </c>
      <c r="BE1028" s="279" t="s">
        <v>2898</v>
      </c>
      <c r="BF1028" s="273" t="s">
        <v>91</v>
      </c>
      <c r="BG1028" s="273" t="s">
        <v>1497</v>
      </c>
      <c r="BH1028" s="273" t="s">
        <v>1346</v>
      </c>
    </row>
    <row r="1029" spans="49:60">
      <c r="AW1029" s="282"/>
      <c r="AX1029" s="282"/>
      <c r="AY1029" s="282"/>
      <c r="AZ1029" s="282"/>
      <c r="BA1029" s="282"/>
      <c r="BB1029" s="282"/>
      <c r="BC1029" s="282"/>
      <c r="BD1029" s="279" t="s">
        <v>1335</v>
      </c>
      <c r="BE1029" s="279" t="s">
        <v>2899</v>
      </c>
      <c r="BF1029" s="273" t="s">
        <v>2920</v>
      </c>
      <c r="BG1029" s="273" t="s">
        <v>3163</v>
      </c>
      <c r="BH1029" s="273" t="s">
        <v>1347</v>
      </c>
    </row>
    <row r="1030" spans="49:60">
      <c r="AW1030" s="282"/>
      <c r="AX1030" s="282"/>
      <c r="AY1030" s="282"/>
      <c r="AZ1030" s="282"/>
      <c r="BA1030" s="282"/>
      <c r="BB1030" s="282"/>
      <c r="BC1030" s="282"/>
      <c r="BD1030" s="279" t="s">
        <v>2904</v>
      </c>
      <c r="BE1030" s="279" t="s">
        <v>1334</v>
      </c>
      <c r="BF1030" s="273" t="s">
        <v>2921</v>
      </c>
      <c r="BG1030" s="273" t="s">
        <v>1498</v>
      </c>
      <c r="BH1030" s="273" t="s">
        <v>1348</v>
      </c>
    </row>
    <row r="1031" spans="49:60">
      <c r="AW1031" s="282"/>
      <c r="AX1031" s="282"/>
      <c r="AY1031" s="282"/>
      <c r="AZ1031" s="282"/>
      <c r="BA1031" s="282"/>
      <c r="BB1031" s="282"/>
      <c r="BC1031" s="282"/>
      <c r="BD1031" s="279" t="s">
        <v>1500</v>
      </c>
      <c r="BE1031" s="279" t="s">
        <v>2900</v>
      </c>
      <c r="BF1031" s="273" t="s">
        <v>2922</v>
      </c>
      <c r="BG1031" s="273" t="s">
        <v>2902</v>
      </c>
      <c r="BH1031" s="273" t="s">
        <v>274</v>
      </c>
    </row>
    <row r="1032" spans="49:60">
      <c r="AW1032" s="282"/>
      <c r="AX1032" s="282"/>
      <c r="AY1032" s="282"/>
      <c r="AZ1032" s="282"/>
      <c r="BA1032" s="282"/>
      <c r="BB1032" s="282"/>
      <c r="BC1032" s="282"/>
      <c r="BD1032" s="279" t="s">
        <v>89</v>
      </c>
      <c r="BE1032" s="279" t="s">
        <v>2901</v>
      </c>
      <c r="BF1032" s="273" t="s">
        <v>2923</v>
      </c>
      <c r="BG1032" s="273" t="s">
        <v>2903</v>
      </c>
      <c r="BH1032" s="273" t="s">
        <v>2916</v>
      </c>
    </row>
    <row r="1033" spans="49:60">
      <c r="AW1033" s="282"/>
      <c r="AX1033" s="282"/>
      <c r="AY1033" s="282"/>
      <c r="AZ1033" s="282"/>
      <c r="BA1033" s="282"/>
      <c r="BB1033" s="282"/>
      <c r="BC1033" s="282"/>
      <c r="BD1033" s="279" t="s">
        <v>1336</v>
      </c>
      <c r="BE1033" s="279" t="s">
        <v>1497</v>
      </c>
      <c r="BF1033" s="273" t="s">
        <v>2924</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2905</v>
      </c>
      <c r="BE1035" s="279" t="s">
        <v>2902</v>
      </c>
      <c r="BF1035" s="273" t="s">
        <v>2925</v>
      </c>
      <c r="BG1035" s="273" t="s">
        <v>1499</v>
      </c>
      <c r="BH1035" s="273" t="s">
        <v>2917</v>
      </c>
    </row>
    <row r="1036" spans="49:60">
      <c r="AW1036" s="282"/>
      <c r="AX1036" s="282"/>
      <c r="AY1036" s="282"/>
      <c r="AZ1036" s="282"/>
      <c r="BA1036" s="282"/>
      <c r="BB1036" s="282"/>
      <c r="BC1036" s="282"/>
      <c r="BD1036" s="279" t="s">
        <v>2906</v>
      </c>
      <c r="BE1036" s="279" t="s">
        <v>2903</v>
      </c>
      <c r="BF1036" s="273" t="s">
        <v>1351</v>
      </c>
      <c r="BG1036" s="273" t="s">
        <v>1024</v>
      </c>
      <c r="BH1036" s="273" t="s">
        <v>2918</v>
      </c>
    </row>
    <row r="1037" spans="49:60">
      <c r="AW1037" s="282"/>
      <c r="AX1037" s="282"/>
      <c r="AY1037" s="282"/>
      <c r="AZ1037" s="282"/>
      <c r="BA1037" s="282"/>
      <c r="BB1037" s="282"/>
      <c r="BC1037" s="282"/>
      <c r="BD1037" s="279" t="s">
        <v>1337</v>
      </c>
      <c r="BE1037" s="279" t="s">
        <v>1581</v>
      </c>
      <c r="BF1037" s="273" t="s">
        <v>2927</v>
      </c>
      <c r="BG1037" s="273" t="s">
        <v>1335</v>
      </c>
      <c r="BH1037" s="273" t="s">
        <v>2919</v>
      </c>
    </row>
    <row r="1038" spans="49:60">
      <c r="AW1038" s="282"/>
      <c r="AX1038" s="282"/>
      <c r="AY1038" s="282"/>
      <c r="AZ1038" s="282"/>
      <c r="BA1038" s="282"/>
      <c r="BB1038" s="282"/>
      <c r="BC1038" s="282"/>
      <c r="BD1038" s="279" t="s">
        <v>1071</v>
      </c>
      <c r="BE1038" s="279" t="s">
        <v>87</v>
      </c>
      <c r="BF1038" s="273" t="s">
        <v>2928</v>
      </c>
      <c r="BG1038" s="273" t="s">
        <v>2904</v>
      </c>
      <c r="BH1038" s="273" t="s">
        <v>91</v>
      </c>
    </row>
    <row r="1039" spans="49:60">
      <c r="AW1039" s="282"/>
      <c r="AX1039" s="282"/>
      <c r="AY1039" s="282"/>
      <c r="AZ1039" s="282"/>
      <c r="BA1039" s="282"/>
      <c r="BB1039" s="282"/>
      <c r="BC1039" s="282"/>
      <c r="BD1039" s="279" t="s">
        <v>1070</v>
      </c>
      <c r="BE1039" s="279" t="s">
        <v>1499</v>
      </c>
      <c r="BF1039" s="273" t="s">
        <v>2929</v>
      </c>
      <c r="BG1039" s="273" t="s">
        <v>1500</v>
      </c>
      <c r="BH1039" s="273" t="s">
        <v>2920</v>
      </c>
    </row>
    <row r="1040" spans="49:60">
      <c r="AW1040" s="282"/>
      <c r="AX1040" s="282"/>
      <c r="AY1040" s="282"/>
      <c r="AZ1040" s="282"/>
      <c r="BA1040" s="282"/>
      <c r="BB1040" s="282"/>
      <c r="BC1040" s="282"/>
      <c r="BD1040" s="279" t="s">
        <v>2907</v>
      </c>
      <c r="BE1040" s="279" t="s">
        <v>1024</v>
      </c>
      <c r="BF1040" s="273" t="s">
        <v>2930</v>
      </c>
      <c r="BG1040" s="273" t="s">
        <v>89</v>
      </c>
      <c r="BH1040" s="273" t="s">
        <v>2921</v>
      </c>
    </row>
    <row r="1041" spans="49:60">
      <c r="AW1041" s="282"/>
      <c r="AX1041" s="282"/>
      <c r="AY1041" s="282"/>
      <c r="AZ1041" s="282"/>
      <c r="BA1041" s="282"/>
      <c r="BB1041" s="282"/>
      <c r="BC1041" s="282"/>
      <c r="BD1041" s="279" t="s">
        <v>1338</v>
      </c>
      <c r="BE1041" s="279" t="s">
        <v>1335</v>
      </c>
      <c r="BF1041" s="273" t="s">
        <v>3070</v>
      </c>
      <c r="BG1041" s="273" t="s">
        <v>1336</v>
      </c>
      <c r="BH1041" s="273" t="s">
        <v>2922</v>
      </c>
    </row>
    <row r="1042" spans="49:60">
      <c r="AW1042" s="282"/>
      <c r="AX1042" s="282"/>
      <c r="AY1042" s="282"/>
      <c r="AZ1042" s="282"/>
      <c r="BA1042" s="282"/>
      <c r="BB1042" s="282"/>
      <c r="BC1042" s="282"/>
      <c r="BD1042" s="279" t="s">
        <v>2908</v>
      </c>
      <c r="BE1042" s="279" t="s">
        <v>2904</v>
      </c>
      <c r="BF1042" s="273" t="s">
        <v>1503</v>
      </c>
      <c r="BG1042" s="273" t="s">
        <v>59</v>
      </c>
      <c r="BH1042" s="273" t="s">
        <v>2923</v>
      </c>
    </row>
    <row r="1043" spans="49:60">
      <c r="AW1043" s="282"/>
      <c r="AX1043" s="282"/>
      <c r="AY1043" s="282"/>
      <c r="AZ1043" s="282"/>
      <c r="BA1043" s="282"/>
      <c r="BB1043" s="282"/>
      <c r="BC1043" s="282"/>
      <c r="BD1043" s="279" t="s">
        <v>1501</v>
      </c>
      <c r="BE1043" s="279" t="s">
        <v>1500</v>
      </c>
      <c r="BF1043" s="273" t="s">
        <v>2932</v>
      </c>
      <c r="BG1043" s="273" t="s">
        <v>2905</v>
      </c>
      <c r="BH1043" s="273" t="s">
        <v>2924</v>
      </c>
    </row>
    <row r="1044" spans="49:60">
      <c r="AW1044" s="282"/>
      <c r="AX1044" s="282"/>
      <c r="AY1044" s="282"/>
      <c r="AZ1044" s="282"/>
      <c r="BA1044" s="282"/>
      <c r="BB1044" s="282"/>
      <c r="BC1044" s="282"/>
      <c r="BD1044" s="279" t="s">
        <v>1339</v>
      </c>
      <c r="BE1044" s="279" t="s">
        <v>89</v>
      </c>
      <c r="BF1044" s="273" t="s">
        <v>2933</v>
      </c>
      <c r="BG1044" s="273" t="s">
        <v>3069</v>
      </c>
      <c r="BH1044" s="273" t="s">
        <v>3165</v>
      </c>
    </row>
    <row r="1045" spans="49:60">
      <c r="AW1045" s="282"/>
      <c r="AX1045" s="282"/>
      <c r="AY1045" s="282"/>
      <c r="AZ1045" s="282"/>
      <c r="BA1045" s="282"/>
      <c r="BB1045" s="282"/>
      <c r="BC1045" s="282"/>
      <c r="BD1045" s="279" t="s">
        <v>1340</v>
      </c>
      <c r="BE1045" s="279" t="s">
        <v>1336</v>
      </c>
      <c r="BF1045" s="273" t="s">
        <v>2934</v>
      </c>
      <c r="BG1045" s="273" t="s">
        <v>3116</v>
      </c>
      <c r="BH1045" s="273" t="s">
        <v>1502</v>
      </c>
    </row>
    <row r="1046" spans="49:60">
      <c r="AW1046" s="282"/>
      <c r="AX1046" s="282"/>
      <c r="AY1046" s="282"/>
      <c r="AZ1046" s="282"/>
      <c r="BA1046" s="282"/>
      <c r="BB1046" s="282"/>
      <c r="BC1046" s="282"/>
      <c r="BD1046" s="279" t="s">
        <v>2909</v>
      </c>
      <c r="BE1046" s="279" t="s">
        <v>59</v>
      </c>
      <c r="BF1046" s="273" t="s">
        <v>3071</v>
      </c>
      <c r="BG1046" s="273" t="s">
        <v>3164</v>
      </c>
      <c r="BH1046" s="273" t="s">
        <v>2925</v>
      </c>
    </row>
    <row r="1047" spans="49:60">
      <c r="AW1047" s="282"/>
      <c r="AX1047" s="282"/>
      <c r="AY1047" s="282"/>
      <c r="AZ1047" s="282"/>
      <c r="BA1047" s="282"/>
      <c r="BB1047" s="282"/>
      <c r="BC1047" s="282"/>
      <c r="BD1047" s="279" t="s">
        <v>2910</v>
      </c>
      <c r="BE1047" s="279" t="s">
        <v>2905</v>
      </c>
      <c r="BF1047" s="273" t="s">
        <v>3072</v>
      </c>
      <c r="BG1047" s="273" t="s">
        <v>1337</v>
      </c>
      <c r="BH1047" s="273" t="s">
        <v>1351</v>
      </c>
    </row>
    <row r="1048" spans="49:60">
      <c r="AW1048" s="282"/>
      <c r="AX1048" s="282"/>
      <c r="AY1048" s="282"/>
      <c r="AZ1048" s="282"/>
      <c r="BA1048" s="282"/>
      <c r="BB1048" s="282"/>
      <c r="BC1048" s="282"/>
      <c r="BD1048" s="279" t="s">
        <v>1341</v>
      </c>
      <c r="BE1048" s="279" t="s">
        <v>2906</v>
      </c>
      <c r="BF1048" s="273" t="s">
        <v>3073</v>
      </c>
      <c r="BG1048" s="273" t="s">
        <v>1071</v>
      </c>
      <c r="BH1048" s="273" t="s">
        <v>3166</v>
      </c>
    </row>
    <row r="1049" spans="49:60">
      <c r="AW1049" s="282"/>
      <c r="AX1049" s="282"/>
      <c r="AY1049" s="282"/>
      <c r="AZ1049" s="282"/>
      <c r="BA1049" s="282"/>
      <c r="BB1049" s="282"/>
      <c r="BC1049" s="282"/>
      <c r="BD1049" s="279" t="s">
        <v>1342</v>
      </c>
      <c r="BE1049" s="279" t="s">
        <v>1337</v>
      </c>
      <c r="BF1049" s="273" t="s">
        <v>1353</v>
      </c>
      <c r="BG1049" s="273" t="s">
        <v>1070</v>
      </c>
      <c r="BH1049" s="273" t="s">
        <v>2926</v>
      </c>
    </row>
    <row r="1050" spans="49:60">
      <c r="AW1050" s="282"/>
      <c r="AX1050" s="282"/>
      <c r="AY1050" s="282"/>
      <c r="AZ1050" s="282"/>
      <c r="BA1050" s="282"/>
      <c r="BB1050" s="282"/>
      <c r="BC1050" s="282"/>
      <c r="BD1050" s="279" t="s">
        <v>2911</v>
      </c>
      <c r="BE1050" s="279" t="s">
        <v>1071</v>
      </c>
      <c r="BF1050" s="273" t="s">
        <v>2936</v>
      </c>
      <c r="BG1050" s="273" t="s">
        <v>2907</v>
      </c>
      <c r="BH1050" s="273" t="s">
        <v>2927</v>
      </c>
    </row>
    <row r="1051" spans="49:60">
      <c r="AW1051" s="282"/>
      <c r="AX1051" s="282"/>
      <c r="AY1051" s="282"/>
      <c r="AZ1051" s="282"/>
      <c r="BA1051" s="282"/>
      <c r="BB1051" s="282"/>
      <c r="BC1051" s="282"/>
      <c r="BD1051" s="279" t="s">
        <v>1568</v>
      </c>
      <c r="BE1051" s="279" t="s">
        <v>1070</v>
      </c>
      <c r="BF1051" s="273" t="s">
        <v>1354</v>
      </c>
      <c r="BG1051" s="273" t="s">
        <v>1338</v>
      </c>
      <c r="BH1051" s="273" t="s">
        <v>2928</v>
      </c>
    </row>
    <row r="1052" spans="49:60">
      <c r="AW1052" s="282"/>
      <c r="AX1052" s="282"/>
      <c r="AY1052" s="282"/>
      <c r="AZ1052" s="282"/>
      <c r="BA1052" s="282"/>
      <c r="BB1052" s="282"/>
      <c r="BC1052" s="282"/>
      <c r="BD1052" s="279" t="s">
        <v>2912</v>
      </c>
      <c r="BE1052" s="279" t="s">
        <v>2907</v>
      </c>
      <c r="BF1052" s="273" t="s">
        <v>2937</v>
      </c>
      <c r="BG1052" s="273" t="s">
        <v>2908</v>
      </c>
      <c r="BH1052" s="273" t="s">
        <v>2929</v>
      </c>
    </row>
    <row r="1053" spans="49:60">
      <c r="AW1053" s="282"/>
      <c r="AX1053" s="282"/>
      <c r="AY1053" s="282"/>
      <c r="AZ1053" s="282"/>
      <c r="BA1053" s="282"/>
      <c r="BB1053" s="282"/>
      <c r="BC1053" s="282"/>
      <c r="BD1053" s="279" t="s">
        <v>1343</v>
      </c>
      <c r="BE1053" s="279" t="s">
        <v>1338</v>
      </c>
      <c r="BF1053" s="273" t="s">
        <v>2938</v>
      </c>
      <c r="BG1053" s="273" t="s">
        <v>1501</v>
      </c>
      <c r="BH1053" s="273" t="s">
        <v>2930</v>
      </c>
    </row>
    <row r="1054" spans="49:60">
      <c r="AW1054" s="282"/>
      <c r="AX1054" s="282"/>
      <c r="AY1054" s="282"/>
      <c r="AZ1054" s="282"/>
      <c r="BA1054" s="282"/>
      <c r="BB1054" s="282"/>
      <c r="BC1054" s="282"/>
      <c r="BD1054" s="279" t="s">
        <v>2913</v>
      </c>
      <c r="BE1054" s="279" t="s">
        <v>2908</v>
      </c>
      <c r="BF1054" s="279"/>
      <c r="BG1054" s="273" t="s">
        <v>1339</v>
      </c>
      <c r="BH1054" s="273" t="s">
        <v>3070</v>
      </c>
    </row>
    <row r="1055" spans="49:60">
      <c r="AW1055" s="282"/>
      <c r="AX1055" s="282"/>
      <c r="AY1055" s="282"/>
      <c r="AZ1055" s="282"/>
      <c r="BA1055" s="282"/>
      <c r="BB1055" s="282"/>
      <c r="BC1055" s="282"/>
      <c r="BD1055" s="279" t="s">
        <v>2914</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2909</v>
      </c>
      <c r="BH1056" s="273" t="s">
        <v>2932</v>
      </c>
    </row>
    <row r="1057" spans="49:60">
      <c r="AW1057" s="282"/>
      <c r="AX1057" s="282"/>
      <c r="AY1057" s="282"/>
      <c r="AZ1057" s="282"/>
      <c r="BA1057" s="282"/>
      <c r="BB1057" s="282"/>
      <c r="BC1057" s="282"/>
      <c r="BD1057" s="279" t="s">
        <v>1569</v>
      </c>
      <c r="BE1057" s="279" t="s">
        <v>1340</v>
      </c>
      <c r="BF1057" s="279"/>
      <c r="BG1057" s="273" t="s">
        <v>2910</v>
      </c>
      <c r="BH1057" s="273" t="s">
        <v>2933</v>
      </c>
    </row>
    <row r="1058" spans="49:60">
      <c r="AW1058" s="282"/>
      <c r="AX1058" s="282"/>
      <c r="AY1058" s="282"/>
      <c r="AZ1058" s="282"/>
      <c r="BA1058" s="282"/>
      <c r="BB1058" s="282"/>
      <c r="BC1058" s="282"/>
      <c r="BD1058" s="279" t="s">
        <v>1345</v>
      </c>
      <c r="BE1058" s="279" t="s">
        <v>2909</v>
      </c>
      <c r="BF1058" s="279"/>
      <c r="BG1058" s="273" t="s">
        <v>1341</v>
      </c>
      <c r="BH1058" s="273" t="s">
        <v>2934</v>
      </c>
    </row>
    <row r="1059" spans="49:60">
      <c r="AW1059" s="282"/>
      <c r="AX1059" s="282"/>
      <c r="AY1059" s="282"/>
      <c r="AZ1059" s="282"/>
      <c r="BA1059" s="282"/>
      <c r="BB1059" s="282"/>
      <c r="BC1059" s="282"/>
      <c r="BD1059" s="279" t="s">
        <v>2915</v>
      </c>
      <c r="BE1059" s="279" t="s">
        <v>2910</v>
      </c>
      <c r="BF1059" s="279"/>
      <c r="BG1059" s="273" t="s">
        <v>1342</v>
      </c>
      <c r="BH1059" s="273" t="s">
        <v>3072</v>
      </c>
    </row>
    <row r="1060" spans="49:60">
      <c r="AW1060" s="282"/>
      <c r="AX1060" s="282"/>
      <c r="AY1060" s="282"/>
      <c r="AZ1060" s="282"/>
      <c r="BA1060" s="282"/>
      <c r="BB1060" s="282"/>
      <c r="BC1060" s="282"/>
      <c r="BD1060" s="279" t="s">
        <v>1346</v>
      </c>
      <c r="BE1060" s="279" t="s">
        <v>1341</v>
      </c>
      <c r="BF1060" s="279"/>
      <c r="BG1060" s="273" t="s">
        <v>2911</v>
      </c>
      <c r="BH1060" s="273" t="s">
        <v>1353</v>
      </c>
    </row>
    <row r="1061" spans="49:60">
      <c r="AW1061" s="282"/>
      <c r="AX1061" s="282"/>
      <c r="AY1061" s="282"/>
      <c r="AZ1061" s="282"/>
      <c r="BA1061" s="282"/>
      <c r="BB1061" s="282"/>
      <c r="BC1061" s="282"/>
      <c r="BD1061" s="279" t="s">
        <v>1347</v>
      </c>
      <c r="BE1061" s="279" t="s">
        <v>1342</v>
      </c>
      <c r="BF1061" s="279"/>
      <c r="BG1061" s="273" t="s">
        <v>1568</v>
      </c>
      <c r="BH1061" s="273" t="s">
        <v>2936</v>
      </c>
    </row>
    <row r="1062" spans="49:60">
      <c r="AW1062" s="282"/>
      <c r="AX1062" s="282"/>
      <c r="AY1062" s="282"/>
      <c r="AZ1062" s="282"/>
      <c r="BA1062" s="282"/>
      <c r="BB1062" s="282"/>
      <c r="BC1062" s="282"/>
      <c r="BD1062" s="279" t="s">
        <v>1348</v>
      </c>
      <c r="BE1062" s="279" t="s">
        <v>2911</v>
      </c>
      <c r="BF1062" s="279"/>
      <c r="BG1062" s="273" t="s">
        <v>2912</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2916</v>
      </c>
      <c r="BE1064" s="279" t="s">
        <v>2912</v>
      </c>
      <c r="BF1064" s="279"/>
      <c r="BG1064" s="273" t="s">
        <v>2913</v>
      </c>
      <c r="BH1064" s="273" t="s">
        <v>2937</v>
      </c>
    </row>
    <row r="1065" spans="49:60">
      <c r="AW1065" s="282"/>
      <c r="AX1065" s="282"/>
      <c r="AY1065" s="282"/>
      <c r="AZ1065" s="282"/>
      <c r="BA1065" s="282"/>
      <c r="BB1065" s="282"/>
      <c r="BC1065" s="282"/>
      <c r="BD1065" s="279" t="s">
        <v>1349</v>
      </c>
      <c r="BE1065" s="279" t="s">
        <v>1343</v>
      </c>
      <c r="BF1065" s="279"/>
      <c r="BG1065" s="273" t="s">
        <v>2914</v>
      </c>
      <c r="BH1065" s="273" t="s">
        <v>2938</v>
      </c>
    </row>
    <row r="1066" spans="49:60">
      <c r="AW1066" s="282"/>
      <c r="AX1066" s="282"/>
      <c r="AY1066" s="282"/>
      <c r="AZ1066" s="282"/>
      <c r="BA1066" s="282"/>
      <c r="BB1066" s="282"/>
      <c r="BC1066" s="282"/>
      <c r="BD1066" s="279" t="s">
        <v>1350</v>
      </c>
      <c r="BE1066" s="279" t="s">
        <v>2913</v>
      </c>
      <c r="BF1066" s="279"/>
      <c r="BG1066" s="273" t="s">
        <v>1344</v>
      </c>
      <c r="BH1066" s="335"/>
    </row>
    <row r="1067" spans="49:60">
      <c r="AW1067" s="282"/>
      <c r="AX1067" s="282"/>
      <c r="AY1067" s="282"/>
      <c r="AZ1067" s="282"/>
      <c r="BA1067" s="282"/>
      <c r="BB1067" s="282"/>
      <c r="BC1067" s="282"/>
      <c r="BD1067" s="279" t="s">
        <v>2917</v>
      </c>
      <c r="BE1067" s="279" t="s">
        <v>2914</v>
      </c>
      <c r="BF1067" s="279"/>
      <c r="BG1067" s="273" t="s">
        <v>1569</v>
      </c>
      <c r="BH1067" s="335"/>
    </row>
    <row r="1068" spans="49:60">
      <c r="AW1068" s="282"/>
      <c r="AX1068" s="282"/>
      <c r="AY1068" s="282"/>
      <c r="AZ1068" s="282"/>
      <c r="BA1068" s="282"/>
      <c r="BB1068" s="282"/>
      <c r="BC1068" s="282"/>
      <c r="BD1068" s="279" t="s">
        <v>2918</v>
      </c>
      <c r="BE1068" s="279" t="s">
        <v>1344</v>
      </c>
      <c r="BF1068" s="279"/>
      <c r="BG1068" s="273" t="s">
        <v>1345</v>
      </c>
      <c r="BH1068" s="335"/>
    </row>
    <row r="1069" spans="49:60">
      <c r="AW1069" s="282"/>
      <c r="AX1069" s="282"/>
      <c r="AY1069" s="282"/>
      <c r="AZ1069" s="282"/>
      <c r="BA1069" s="282"/>
      <c r="BB1069" s="282"/>
      <c r="BC1069" s="282"/>
      <c r="BD1069" s="279" t="s">
        <v>2919</v>
      </c>
      <c r="BE1069" s="279" t="s">
        <v>1569</v>
      </c>
      <c r="BF1069" s="279"/>
      <c r="BG1069" s="273" t="s">
        <v>2915</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2920</v>
      </c>
      <c r="BE1071" s="279" t="s">
        <v>2915</v>
      </c>
      <c r="BF1071" s="279"/>
      <c r="BG1071" s="273" t="s">
        <v>1347</v>
      </c>
      <c r="BH1071" s="335"/>
    </row>
    <row r="1072" spans="49:60">
      <c r="AW1072" s="282"/>
      <c r="AX1072" s="282"/>
      <c r="AY1072" s="282"/>
      <c r="AZ1072" s="282"/>
      <c r="BA1072" s="282"/>
      <c r="BB1072" s="282"/>
      <c r="BC1072" s="282"/>
      <c r="BD1072" s="279" t="s">
        <v>2921</v>
      </c>
      <c r="BE1072" s="279" t="s">
        <v>1346</v>
      </c>
      <c r="BF1072" s="279"/>
      <c r="BG1072" s="273" t="s">
        <v>1348</v>
      </c>
      <c r="BH1072" s="335"/>
    </row>
    <row r="1073" spans="49:60">
      <c r="AW1073" s="282"/>
      <c r="AX1073" s="282"/>
      <c r="AY1073" s="282"/>
      <c r="AZ1073" s="282"/>
      <c r="BA1073" s="282"/>
      <c r="BB1073" s="282"/>
      <c r="BC1073" s="282"/>
      <c r="BD1073" s="279" t="s">
        <v>2922</v>
      </c>
      <c r="BE1073" s="279" t="s">
        <v>1347</v>
      </c>
      <c r="BF1073" s="279"/>
      <c r="BG1073" s="273" t="s">
        <v>2916</v>
      </c>
      <c r="BH1073" s="335"/>
    </row>
    <row r="1074" spans="49:60">
      <c r="AW1074" s="282"/>
      <c r="AX1074" s="282"/>
      <c r="AY1074" s="282"/>
      <c r="AZ1074" s="282"/>
      <c r="BA1074" s="282"/>
      <c r="BB1074" s="282"/>
      <c r="BC1074" s="282"/>
      <c r="BD1074" s="279" t="s">
        <v>2923</v>
      </c>
      <c r="BE1074" s="279" t="s">
        <v>1348</v>
      </c>
      <c r="BF1074" s="279"/>
      <c r="BG1074" s="273" t="s">
        <v>1349</v>
      </c>
      <c r="BH1074" s="335"/>
    </row>
    <row r="1075" spans="49:60">
      <c r="AW1075" s="282"/>
      <c r="AX1075" s="282"/>
      <c r="AY1075" s="282"/>
      <c r="AZ1075" s="282"/>
      <c r="BA1075" s="282"/>
      <c r="BB1075" s="282"/>
      <c r="BC1075" s="282"/>
      <c r="BD1075" s="279" t="s">
        <v>2924</v>
      </c>
      <c r="BE1075" s="279" t="s">
        <v>275</v>
      </c>
      <c r="BF1075" s="279"/>
      <c r="BG1075" s="273" t="s">
        <v>1350</v>
      </c>
      <c r="BH1075" s="335"/>
    </row>
    <row r="1076" spans="49:60">
      <c r="AW1076" s="282"/>
      <c r="AX1076" s="282"/>
      <c r="AY1076" s="282"/>
      <c r="AZ1076" s="282"/>
      <c r="BA1076" s="282"/>
      <c r="BB1076" s="282"/>
      <c r="BC1076" s="282"/>
      <c r="BD1076" s="279" t="s">
        <v>1502</v>
      </c>
      <c r="BE1076" s="279" t="s">
        <v>2916</v>
      </c>
      <c r="BF1076" s="279"/>
      <c r="BG1076" s="273" t="s">
        <v>2917</v>
      </c>
      <c r="BH1076" s="335"/>
    </row>
    <row r="1077" spans="49:60">
      <c r="AW1077" s="282"/>
      <c r="AX1077" s="282"/>
      <c r="AY1077" s="282"/>
      <c r="AZ1077" s="282"/>
      <c r="BA1077" s="282"/>
      <c r="BB1077" s="282"/>
      <c r="BC1077" s="282"/>
      <c r="BD1077" s="279" t="s">
        <v>2925</v>
      </c>
      <c r="BE1077" s="279" t="s">
        <v>1349</v>
      </c>
      <c r="BF1077" s="279"/>
      <c r="BG1077" s="273" t="s">
        <v>2918</v>
      </c>
      <c r="BH1077" s="335"/>
    </row>
    <row r="1078" spans="49:60">
      <c r="AW1078" s="282"/>
      <c r="AX1078" s="282"/>
      <c r="AY1078" s="282"/>
      <c r="AZ1078" s="282"/>
      <c r="BA1078" s="282"/>
      <c r="BB1078" s="282"/>
      <c r="BC1078" s="282"/>
      <c r="BD1078" s="279" t="s">
        <v>1351</v>
      </c>
      <c r="BE1078" s="279" t="s">
        <v>1350</v>
      </c>
      <c r="BF1078" s="279"/>
      <c r="BG1078" s="273" t="s">
        <v>2919</v>
      </c>
      <c r="BH1078" s="335"/>
    </row>
    <row r="1079" spans="49:60">
      <c r="AW1079" s="282"/>
      <c r="AX1079" s="282"/>
      <c r="AY1079" s="282"/>
      <c r="AZ1079" s="282"/>
      <c r="BA1079" s="282"/>
      <c r="BB1079" s="282"/>
      <c r="BC1079" s="282"/>
      <c r="BD1079" s="279" t="s">
        <v>1352</v>
      </c>
      <c r="BE1079" s="279" t="s">
        <v>2917</v>
      </c>
      <c r="BF1079" s="279"/>
      <c r="BG1079" s="273" t="s">
        <v>91</v>
      </c>
      <c r="BH1079" s="335"/>
    </row>
    <row r="1080" spans="49:60">
      <c r="AW1080" s="282"/>
      <c r="AX1080" s="282"/>
      <c r="AY1080" s="282"/>
      <c r="AZ1080" s="282"/>
      <c r="BA1080" s="282"/>
      <c r="BB1080" s="282"/>
      <c r="BC1080" s="282"/>
      <c r="BD1080" s="279" t="s">
        <v>2926</v>
      </c>
      <c r="BE1080" s="279" t="s">
        <v>2918</v>
      </c>
      <c r="BF1080" s="279"/>
      <c r="BG1080" s="273" t="s">
        <v>2920</v>
      </c>
      <c r="BH1080" s="335"/>
    </row>
    <row r="1081" spans="49:60">
      <c r="AW1081" s="282"/>
      <c r="AX1081" s="282"/>
      <c r="AY1081" s="282"/>
      <c r="AZ1081" s="282"/>
      <c r="BA1081" s="282"/>
      <c r="BB1081" s="282"/>
      <c r="BC1081" s="282"/>
      <c r="BD1081" s="279" t="s">
        <v>2927</v>
      </c>
      <c r="BE1081" s="279" t="s">
        <v>2919</v>
      </c>
      <c r="BF1081" s="279"/>
      <c r="BG1081" s="273" t="s">
        <v>2921</v>
      </c>
      <c r="BH1081" s="335"/>
    </row>
    <row r="1082" spans="49:60">
      <c r="AW1082" s="282"/>
      <c r="AX1082" s="282"/>
      <c r="AY1082" s="282"/>
      <c r="AZ1082" s="282"/>
      <c r="BA1082" s="282"/>
      <c r="BB1082" s="282"/>
      <c r="BC1082" s="282"/>
      <c r="BD1082" s="279" t="s">
        <v>2928</v>
      </c>
      <c r="BE1082" s="279" t="s">
        <v>91</v>
      </c>
      <c r="BF1082" s="279"/>
      <c r="BG1082" s="273" t="s">
        <v>2922</v>
      </c>
      <c r="BH1082" s="335"/>
    </row>
    <row r="1083" spans="49:60">
      <c r="AW1083" s="282"/>
      <c r="AX1083" s="282"/>
      <c r="AY1083" s="282"/>
      <c r="AZ1083" s="282"/>
      <c r="BA1083" s="282"/>
      <c r="BB1083" s="282"/>
      <c r="BC1083" s="282"/>
      <c r="BD1083" s="279" t="s">
        <v>2929</v>
      </c>
      <c r="BE1083" s="279" t="s">
        <v>2920</v>
      </c>
      <c r="BF1083" s="279"/>
      <c r="BG1083" s="273" t="s">
        <v>2923</v>
      </c>
      <c r="BH1083" s="335"/>
    </row>
    <row r="1084" spans="49:60">
      <c r="AW1084" s="282"/>
      <c r="AX1084" s="282"/>
      <c r="AY1084" s="282"/>
      <c r="AZ1084" s="282"/>
      <c r="BA1084" s="282"/>
      <c r="BB1084" s="282"/>
      <c r="BC1084" s="282"/>
      <c r="BD1084" s="279" t="s">
        <v>2930</v>
      </c>
      <c r="BE1084" s="279" t="s">
        <v>2921</v>
      </c>
      <c r="BF1084" s="279"/>
      <c r="BG1084" s="273" t="s">
        <v>2924</v>
      </c>
      <c r="BH1084" s="335"/>
    </row>
    <row r="1085" spans="49:60">
      <c r="AW1085" s="282"/>
      <c r="AX1085" s="282"/>
      <c r="AY1085" s="282"/>
      <c r="AZ1085" s="282"/>
      <c r="BA1085" s="282"/>
      <c r="BB1085" s="282"/>
      <c r="BC1085" s="282"/>
      <c r="BD1085" s="279" t="s">
        <v>2931</v>
      </c>
      <c r="BE1085" s="279" t="s">
        <v>2922</v>
      </c>
      <c r="BF1085" s="279"/>
      <c r="BG1085" s="273" t="s">
        <v>3165</v>
      </c>
      <c r="BH1085" s="335"/>
    </row>
    <row r="1086" spans="49:60">
      <c r="AW1086" s="282"/>
      <c r="AX1086" s="282"/>
      <c r="AY1086" s="282"/>
      <c r="AZ1086" s="282"/>
      <c r="BA1086" s="282"/>
      <c r="BB1086" s="282"/>
      <c r="BC1086" s="282"/>
      <c r="BD1086" s="279" t="s">
        <v>1503</v>
      </c>
      <c r="BE1086" s="279" t="s">
        <v>2923</v>
      </c>
      <c r="BF1086" s="279"/>
      <c r="BG1086" s="273" t="s">
        <v>1502</v>
      </c>
      <c r="BH1086" s="335"/>
    </row>
    <row r="1087" spans="49:60">
      <c r="AW1087" s="282"/>
      <c r="AX1087" s="282"/>
      <c r="AY1087" s="282"/>
      <c r="AZ1087" s="282"/>
      <c r="BA1087" s="282"/>
      <c r="BB1087" s="282"/>
      <c r="BC1087" s="282"/>
      <c r="BD1087" s="279" t="s">
        <v>2932</v>
      </c>
      <c r="BE1087" s="279" t="s">
        <v>2924</v>
      </c>
      <c r="BF1087" s="279"/>
      <c r="BG1087" s="273" t="s">
        <v>2925</v>
      </c>
      <c r="BH1087" s="335"/>
    </row>
    <row r="1088" spans="49:60">
      <c r="AW1088" s="282"/>
      <c r="AX1088" s="282"/>
      <c r="AY1088" s="282"/>
      <c r="AZ1088" s="282"/>
      <c r="BA1088" s="282"/>
      <c r="BB1088" s="282"/>
      <c r="BC1088" s="282"/>
      <c r="BD1088" s="279" t="s">
        <v>2933</v>
      </c>
      <c r="BE1088" s="279" t="s">
        <v>1502</v>
      </c>
      <c r="BF1088" s="279"/>
      <c r="BG1088" s="273" t="s">
        <v>1351</v>
      </c>
      <c r="BH1088" s="335"/>
    </row>
    <row r="1089" spans="49:60">
      <c r="AW1089" s="282"/>
      <c r="AX1089" s="282"/>
      <c r="AY1089" s="282"/>
      <c r="AZ1089" s="282"/>
      <c r="BA1089" s="282"/>
      <c r="BB1089" s="282"/>
      <c r="BC1089" s="282"/>
      <c r="BD1089" s="279" t="s">
        <v>2934</v>
      </c>
      <c r="BE1089" s="279" t="s">
        <v>2925</v>
      </c>
      <c r="BF1089" s="279"/>
      <c r="BG1089" s="273" t="s">
        <v>3166</v>
      </c>
      <c r="BH1089" s="335"/>
    </row>
    <row r="1090" spans="49:60">
      <c r="AW1090" s="282"/>
      <c r="AX1090" s="282"/>
      <c r="AY1090" s="282"/>
      <c r="AZ1090" s="282"/>
      <c r="BA1090" s="282"/>
      <c r="BB1090" s="282"/>
      <c r="BC1090" s="282"/>
      <c r="BD1090" s="279" t="s">
        <v>1353</v>
      </c>
      <c r="BE1090" s="279" t="s">
        <v>1351</v>
      </c>
      <c r="BF1090" s="279"/>
      <c r="BG1090" s="273" t="s">
        <v>2926</v>
      </c>
      <c r="BH1090" s="335"/>
    </row>
    <row r="1091" spans="49:60">
      <c r="AW1091" s="282"/>
      <c r="AX1091" s="282"/>
      <c r="AY1091" s="282"/>
      <c r="AZ1091" s="282"/>
      <c r="BA1091" s="282"/>
      <c r="BB1091" s="282"/>
      <c r="BC1091" s="282"/>
      <c r="BD1091" s="279" t="s">
        <v>2935</v>
      </c>
      <c r="BE1091" s="279" t="s">
        <v>1352</v>
      </c>
      <c r="BF1091" s="279"/>
      <c r="BG1091" s="273" t="s">
        <v>2927</v>
      </c>
      <c r="BH1091" s="335"/>
    </row>
    <row r="1092" spans="49:60">
      <c r="AW1092" s="282"/>
      <c r="AX1092" s="282"/>
      <c r="AY1092" s="282"/>
      <c r="AZ1092" s="282"/>
      <c r="BA1092" s="282"/>
      <c r="BB1092" s="282"/>
      <c r="BC1092" s="282"/>
      <c r="BD1092" s="279" t="s">
        <v>2936</v>
      </c>
      <c r="BE1092" s="279" t="s">
        <v>2926</v>
      </c>
      <c r="BF1092" s="279"/>
      <c r="BG1092" s="273" t="s">
        <v>2928</v>
      </c>
      <c r="BH1092" s="335"/>
    </row>
    <row r="1093" spans="49:60">
      <c r="AW1093" s="282"/>
      <c r="AX1093" s="282"/>
      <c r="AY1093" s="282"/>
      <c r="AZ1093" s="282"/>
      <c r="BA1093" s="282"/>
      <c r="BB1093" s="282"/>
      <c r="BC1093" s="282"/>
      <c r="BD1093" s="279" t="s">
        <v>1354</v>
      </c>
      <c r="BE1093" s="279" t="s">
        <v>2927</v>
      </c>
      <c r="BF1093" s="279"/>
      <c r="BG1093" s="273" t="s">
        <v>2929</v>
      </c>
      <c r="BH1093" s="335"/>
    </row>
    <row r="1094" spans="49:60">
      <c r="AW1094" s="282"/>
      <c r="AX1094" s="282"/>
      <c r="AY1094" s="282"/>
      <c r="AZ1094" s="282"/>
      <c r="BA1094" s="282"/>
      <c r="BB1094" s="282"/>
      <c r="BC1094" s="282"/>
      <c r="BD1094" s="279" t="s">
        <v>281</v>
      </c>
      <c r="BE1094" s="279" t="s">
        <v>2928</v>
      </c>
      <c r="BF1094" s="279"/>
      <c r="BG1094" s="273" t="s">
        <v>2930</v>
      </c>
      <c r="BH1094" s="335"/>
    </row>
    <row r="1095" spans="49:60">
      <c r="AW1095" s="282"/>
      <c r="AX1095" s="282"/>
      <c r="AY1095" s="282"/>
      <c r="AZ1095" s="282"/>
      <c r="BA1095" s="282"/>
      <c r="BB1095" s="282"/>
      <c r="BC1095" s="282"/>
      <c r="BD1095" s="279" t="s">
        <v>2937</v>
      </c>
      <c r="BE1095" s="279" t="s">
        <v>2929</v>
      </c>
      <c r="BF1095" s="279"/>
      <c r="BG1095" s="273" t="s">
        <v>3070</v>
      </c>
      <c r="BH1095" s="335"/>
    </row>
    <row r="1096" spans="49:60">
      <c r="AW1096" s="282"/>
      <c r="AX1096" s="282"/>
      <c r="AY1096" s="282"/>
      <c r="AZ1096" s="282"/>
      <c r="BA1096" s="282"/>
      <c r="BB1096" s="282"/>
      <c r="BC1096" s="282"/>
      <c r="BD1096" s="279" t="s">
        <v>2938</v>
      </c>
      <c r="BE1096" s="279" t="s">
        <v>2930</v>
      </c>
      <c r="BF1096" s="279"/>
      <c r="BG1096" s="273" t="s">
        <v>1503</v>
      </c>
      <c r="BH1096" s="335"/>
    </row>
    <row r="1097" spans="49:60">
      <c r="AW1097" s="282"/>
      <c r="AX1097" s="282"/>
      <c r="AY1097" s="282"/>
      <c r="AZ1097" s="282"/>
      <c r="BA1097" s="282"/>
      <c r="BB1097" s="282"/>
      <c r="BC1097" s="282"/>
      <c r="BD1097" s="279"/>
      <c r="BE1097" s="279" t="s">
        <v>2931</v>
      </c>
      <c r="BF1097" s="279"/>
      <c r="BG1097" s="273" t="s">
        <v>2932</v>
      </c>
      <c r="BH1097" s="335"/>
    </row>
    <row r="1098" spans="49:60">
      <c r="AW1098" s="282"/>
      <c r="AX1098" s="282"/>
      <c r="AY1098" s="282"/>
      <c r="AZ1098" s="282"/>
      <c r="BA1098" s="282"/>
      <c r="BB1098" s="282"/>
      <c r="BC1098" s="282"/>
      <c r="BD1098" s="279"/>
      <c r="BE1098" s="279" t="s">
        <v>1503</v>
      </c>
      <c r="BF1098" s="279"/>
      <c r="BG1098" s="273" t="s">
        <v>2933</v>
      </c>
      <c r="BH1098" s="335"/>
    </row>
    <row r="1099" spans="49:60">
      <c r="AW1099" s="282"/>
      <c r="AX1099" s="282"/>
      <c r="AY1099" s="282"/>
      <c r="AZ1099" s="282"/>
      <c r="BA1099" s="282"/>
      <c r="BB1099" s="282"/>
      <c r="BC1099" s="282"/>
      <c r="BD1099" s="279"/>
      <c r="BE1099" s="279" t="s">
        <v>2932</v>
      </c>
      <c r="BF1099" s="279"/>
      <c r="BG1099" s="273" t="s">
        <v>2934</v>
      </c>
      <c r="BH1099" s="336"/>
    </row>
    <row r="1100" spans="49:60">
      <c r="AW1100" s="282"/>
      <c r="AX1100" s="282"/>
      <c r="AY1100" s="282"/>
      <c r="AZ1100" s="282"/>
      <c r="BA1100" s="282"/>
      <c r="BB1100" s="282"/>
      <c r="BC1100" s="282"/>
      <c r="BD1100" s="279"/>
      <c r="BE1100" s="279" t="s">
        <v>2933</v>
      </c>
      <c r="BF1100" s="279"/>
      <c r="BG1100" s="273" t="s">
        <v>3071</v>
      </c>
      <c r="BH1100" s="337"/>
    </row>
    <row r="1101" spans="49:60">
      <c r="AW1101" s="282"/>
      <c r="AX1101" s="282"/>
      <c r="AY1101" s="282"/>
      <c r="AZ1101" s="282"/>
      <c r="BA1101" s="282"/>
      <c r="BB1101" s="282"/>
      <c r="BC1101" s="282"/>
      <c r="BD1101" s="282"/>
      <c r="BE1101" s="279" t="s">
        <v>2934</v>
      </c>
      <c r="BF1101" s="279"/>
      <c r="BG1101" s="273" t="s">
        <v>3073</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2935</v>
      </c>
      <c r="BF1103" s="292"/>
      <c r="BG1103" s="319" t="s">
        <v>2936</v>
      </c>
      <c r="BH1103" s="337"/>
    </row>
    <row r="1104" spans="49:60">
      <c r="AW1104" s="282"/>
      <c r="AX1104" s="282"/>
      <c r="AY1104" s="282"/>
      <c r="AZ1104" s="282"/>
      <c r="BA1104" s="282"/>
      <c r="BB1104" s="282"/>
      <c r="BC1104" s="282"/>
      <c r="BD1104" s="282"/>
      <c r="BE1104" s="279" t="s">
        <v>2936</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2937</v>
      </c>
      <c r="BH1106" s="200"/>
    </row>
    <row r="1107" spans="49:60">
      <c r="AW1107" s="282"/>
      <c r="AX1107" s="282"/>
      <c r="AY1107" s="282"/>
      <c r="AZ1107" s="282"/>
      <c r="BA1107" s="282"/>
      <c r="BB1107" s="282"/>
      <c r="BC1107" s="282"/>
      <c r="BD1107" s="282"/>
      <c r="BE1107" s="279" t="s">
        <v>2937</v>
      </c>
      <c r="BF1107" s="192"/>
      <c r="BG1107" s="320" t="s">
        <v>2938</v>
      </c>
      <c r="BH1107" s="200"/>
    </row>
    <row r="1108" spans="49:60">
      <c r="AW1108" s="282"/>
      <c r="AX1108" s="282"/>
      <c r="AY1108" s="282"/>
      <c r="AZ1108" s="282"/>
      <c r="BA1108" s="282"/>
      <c r="BB1108" s="282"/>
      <c r="BC1108" s="282"/>
      <c r="BD1108" s="282"/>
      <c r="BE1108" s="279" t="s">
        <v>2938</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8HDPHwnVshRnraHTTlfh3X5NIhfxfFYNLmsdhrQZbZQ4qtv4tC8gmg8aeELncdNMmYW8siZ2OSCWleQ57L7B6g==" saltValue="szzXQnmUVTqdxRVY5vXBjg==" spinCount="100000" sheet="1" objects="1" scenarios="1"/>
  <sortState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H1099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$AU$10:$AU$37</formula1>
    </dataValidation>
    <dataValidation type="list" allowBlank="1" showInputMessage="1" showErrorMessage="1" promptTitle="Project PIS / LURA Date" prompt="Select the PIS Date for the Project. For  State HTF, select the LURA Date." sqref="B18">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$BH$10:$BH$1066</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3" bestFit="1" customWidth="1"/>
    <col min="13" max="20" width="11.42578125" style="3" bestFit="1" customWidth="1"/>
    <col min="21" max="21" width="17" bestFit="1" customWidth="1"/>
    <col min="22" max="29" width="17.42578125" style="177" bestFit="1" customWidth="1"/>
    <col min="30" max="37" width="17.425781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5703125" style="160" bestFit="1" customWidth="1"/>
    <col min="4" max="4" width="11.5703125" style="160" bestFit="1" customWidth="1"/>
    <col min="5" max="12" width="11" style="203" bestFit="1" customWidth="1"/>
    <col min="13" max="20" width="11.42578125" style="204" bestFit="1" customWidth="1"/>
    <col min="21" max="21" width="17" style="160" bestFit="1" customWidth="1"/>
    <col min="22" max="29" width="17.42578125" style="203" bestFit="1" customWidth="1"/>
    <col min="30" max="37" width="17.425781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5" bestFit="1" customWidth="1"/>
    <col min="13" max="20" width="11.42578125" style="209" bestFit="1" customWidth="1"/>
    <col min="21" max="21" width="17" bestFit="1" customWidth="1"/>
    <col min="22" max="29" width="17.42578125" style="205" bestFit="1" customWidth="1"/>
    <col min="30" max="37" width="17.42578125" style="209"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5" bestFit="1" customWidth="1"/>
    <col min="13" max="20" width="11.42578125" style="209" bestFit="1" customWidth="1"/>
    <col min="21" max="21" width="17" bestFit="1" customWidth="1"/>
    <col min="22" max="22" width="17.42578125" style="205" customWidth="1"/>
    <col min="23" max="29" width="17.42578125" style="205" bestFit="1" customWidth="1"/>
    <col min="30" max="37" width="17.425781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3076</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4" bestFit="1" customWidth="1"/>
    <col min="13" max="20" width="11.42578125" style="272" bestFit="1" customWidth="1"/>
    <col min="21" max="21" width="17" bestFit="1" customWidth="1"/>
    <col min="22" max="22" width="17.42578125" style="194" customWidth="1"/>
    <col min="23" max="29" width="17.42578125" style="194" bestFit="1" customWidth="1"/>
    <col min="30" max="37" width="17.425781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3077</v>
      </c>
    </row>
    <row r="3" spans="1:44">
      <c r="B3" t="s">
        <v>1065</v>
      </c>
      <c r="C3" t="s">
        <v>2229</v>
      </c>
      <c r="D3" t="s">
        <v>2961</v>
      </c>
      <c r="E3" s="194" t="s">
        <v>2962</v>
      </c>
      <c r="F3" s="194" t="s">
        <v>2963</v>
      </c>
      <c r="G3" s="194" t="s">
        <v>2964</v>
      </c>
      <c r="H3" s="194" t="s">
        <v>2965</v>
      </c>
      <c r="I3" s="194" t="s">
        <v>2966</v>
      </c>
      <c r="J3" s="194" t="s">
        <v>2967</v>
      </c>
      <c r="K3" s="194" t="s">
        <v>2968</v>
      </c>
      <c r="L3" s="194" t="s">
        <v>2969</v>
      </c>
      <c r="M3" s="272" t="s">
        <v>2970</v>
      </c>
      <c r="N3" s="272" t="s">
        <v>2971</v>
      </c>
      <c r="O3" s="272" t="s">
        <v>2972</v>
      </c>
      <c r="P3" s="272" t="s">
        <v>2973</v>
      </c>
      <c r="Q3" s="272" t="s">
        <v>2974</v>
      </c>
      <c r="R3" s="272" t="s">
        <v>2975</v>
      </c>
      <c r="S3" s="272" t="s">
        <v>2976</v>
      </c>
      <c r="T3" s="272" t="s">
        <v>2977</v>
      </c>
      <c r="U3" t="s">
        <v>2978</v>
      </c>
      <c r="V3" s="194" t="s">
        <v>2979</v>
      </c>
      <c r="W3" s="194" t="s">
        <v>2980</v>
      </c>
      <c r="X3" s="194" t="s">
        <v>2981</v>
      </c>
      <c r="Y3" s="194" t="s">
        <v>2982</v>
      </c>
      <c r="Z3" s="194" t="s">
        <v>2983</v>
      </c>
      <c r="AA3" s="194" t="s">
        <v>2984</v>
      </c>
      <c r="AB3" s="194" t="s">
        <v>2985</v>
      </c>
      <c r="AC3" s="194" t="s">
        <v>2986</v>
      </c>
      <c r="AD3" s="272" t="s">
        <v>2987</v>
      </c>
      <c r="AE3" s="272" t="s">
        <v>2988</v>
      </c>
      <c r="AF3" s="272" t="s">
        <v>2989</v>
      </c>
      <c r="AG3" s="272" t="s">
        <v>2990</v>
      </c>
      <c r="AH3" s="272" t="s">
        <v>2991</v>
      </c>
      <c r="AI3" s="272" t="s">
        <v>2992</v>
      </c>
      <c r="AJ3" s="272" t="s">
        <v>2993</v>
      </c>
      <c r="AK3" s="272" t="s">
        <v>2994</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7" bestFit="1" customWidth="1"/>
    <col min="13" max="20" width="11.42578125" style="318" bestFit="1" customWidth="1"/>
    <col min="21" max="21" width="17" bestFit="1" customWidth="1"/>
    <col min="22" max="22" width="17.42578125" style="204" customWidth="1"/>
    <col min="23" max="29" width="17.42578125" style="204" bestFit="1" customWidth="1"/>
    <col min="30" max="37" width="17.425781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3185</v>
      </c>
    </row>
    <row r="3" spans="1:44">
      <c r="B3" t="s">
        <v>1065</v>
      </c>
      <c r="C3" t="s">
        <v>2229</v>
      </c>
      <c r="D3" t="s">
        <v>3078</v>
      </c>
      <c r="E3" s="317" t="s">
        <v>3079</v>
      </c>
      <c r="F3" s="317" t="s">
        <v>3080</v>
      </c>
      <c r="G3" s="317" t="s">
        <v>3081</v>
      </c>
      <c r="H3" s="317" t="s">
        <v>3082</v>
      </c>
      <c r="I3" s="317" t="s">
        <v>3083</v>
      </c>
      <c r="J3" s="317" t="s">
        <v>3084</v>
      </c>
      <c r="K3" s="317" t="s">
        <v>3085</v>
      </c>
      <c r="L3" s="317" t="s">
        <v>3086</v>
      </c>
      <c r="M3" s="318" t="s">
        <v>3087</v>
      </c>
      <c r="N3" s="318" t="s">
        <v>3088</v>
      </c>
      <c r="O3" s="318" t="s">
        <v>3089</v>
      </c>
      <c r="P3" s="318" t="s">
        <v>3090</v>
      </c>
      <c r="Q3" s="318" t="s">
        <v>3091</v>
      </c>
      <c r="R3" s="318" t="s">
        <v>3092</v>
      </c>
      <c r="S3" s="318" t="s">
        <v>3093</v>
      </c>
      <c r="T3" s="318" t="s">
        <v>3094</v>
      </c>
      <c r="U3" t="s">
        <v>3095</v>
      </c>
      <c r="V3" s="204" t="s">
        <v>3096</v>
      </c>
      <c r="W3" s="204" t="s">
        <v>3097</v>
      </c>
      <c r="X3" s="204" t="s">
        <v>3098</v>
      </c>
      <c r="Y3" s="204" t="s">
        <v>3099</v>
      </c>
      <c r="Z3" s="204" t="s">
        <v>3100</v>
      </c>
      <c r="AA3" s="204" t="s">
        <v>3101</v>
      </c>
      <c r="AB3" s="204" t="s">
        <v>3102</v>
      </c>
      <c r="AC3" s="204" t="s">
        <v>3103</v>
      </c>
      <c r="AD3" s="250" t="s">
        <v>3104</v>
      </c>
      <c r="AE3" s="250" t="s">
        <v>3105</v>
      </c>
      <c r="AF3" s="250" t="s">
        <v>3106</v>
      </c>
      <c r="AG3" s="250" t="s">
        <v>3107</v>
      </c>
      <c r="AH3" s="250" t="s">
        <v>3108</v>
      </c>
      <c r="AI3" s="250" t="s">
        <v>3109</v>
      </c>
      <c r="AJ3" s="250" t="s">
        <v>3110</v>
      </c>
      <c r="AK3" s="250" t="s">
        <v>3111</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5703125" bestFit="1" customWidth="1"/>
    <col min="5" max="12" width="11" style="317" bestFit="1" customWidth="1"/>
    <col min="13" max="20" width="11.42578125" style="318" bestFit="1" customWidth="1"/>
    <col min="21" max="21" width="17" bestFit="1" customWidth="1"/>
    <col min="22" max="22" width="17.42578125" style="204" customWidth="1"/>
    <col min="23" max="29" width="17.42578125" style="204" bestFit="1" customWidth="1"/>
    <col min="30" max="37" width="17.425781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3187</v>
      </c>
    </row>
    <row r="3" spans="1:44">
      <c r="B3" t="s">
        <v>1065</v>
      </c>
      <c r="C3" t="s">
        <v>2229</v>
      </c>
      <c r="D3" t="s">
        <v>3188</v>
      </c>
      <c r="E3" s="317" t="s">
        <v>3189</v>
      </c>
      <c r="F3" s="317" t="s">
        <v>3190</v>
      </c>
      <c r="G3" s="317" t="s">
        <v>3191</v>
      </c>
      <c r="H3" s="317" t="s">
        <v>3192</v>
      </c>
      <c r="I3" s="317" t="s">
        <v>3193</v>
      </c>
      <c r="J3" s="317" t="s">
        <v>3194</v>
      </c>
      <c r="K3" s="317" t="s">
        <v>3195</v>
      </c>
      <c r="L3" s="317" t="s">
        <v>3196</v>
      </c>
      <c r="M3" s="318" t="s">
        <v>3197</v>
      </c>
      <c r="N3" s="318" t="s">
        <v>3198</v>
      </c>
      <c r="O3" s="318" t="s">
        <v>3199</v>
      </c>
      <c r="P3" s="318" t="s">
        <v>3200</v>
      </c>
      <c r="Q3" s="318" t="s">
        <v>3201</v>
      </c>
      <c r="R3" s="318" t="s">
        <v>3202</v>
      </c>
      <c r="S3" s="318" t="s">
        <v>3203</v>
      </c>
      <c r="T3" s="318" t="s">
        <v>3204</v>
      </c>
      <c r="U3" t="s">
        <v>3205</v>
      </c>
      <c r="V3" s="204" t="s">
        <v>3206</v>
      </c>
      <c r="W3" s="204" t="s">
        <v>3207</v>
      </c>
      <c r="X3" s="204" t="s">
        <v>3208</v>
      </c>
      <c r="Y3" s="204" t="s">
        <v>3209</v>
      </c>
      <c r="Z3" s="204" t="s">
        <v>3210</v>
      </c>
      <c r="AA3" s="204" t="s">
        <v>3211</v>
      </c>
      <c r="AB3" s="204" t="s">
        <v>3212</v>
      </c>
      <c r="AC3" s="204" t="s">
        <v>3213</v>
      </c>
      <c r="AD3" s="250" t="s">
        <v>3214</v>
      </c>
      <c r="AE3" s="250" t="s">
        <v>3215</v>
      </c>
      <c r="AF3" s="250" t="s">
        <v>3216</v>
      </c>
      <c r="AG3" s="250" t="s">
        <v>3217</v>
      </c>
      <c r="AH3" s="250" t="s">
        <v>3218</v>
      </c>
      <c r="AI3" s="250" t="s">
        <v>3219</v>
      </c>
      <c r="AJ3" s="250" t="s">
        <v>3220</v>
      </c>
      <c r="AK3" s="250" t="s">
        <v>3221</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533</v>
      </c>
      <c r="F3" s="294">
        <v>571</v>
      </c>
      <c r="G3" s="294">
        <v>686</v>
      </c>
      <c r="H3" s="294">
        <v>791</v>
      </c>
      <c r="I3" s="294">
        <v>883</v>
      </c>
      <c r="J3" s="294">
        <v>975</v>
      </c>
      <c r="K3" s="293">
        <v>568</v>
      </c>
      <c r="L3" s="293">
        <v>659</v>
      </c>
      <c r="M3" s="293">
        <v>774</v>
      </c>
      <c r="N3" s="293">
        <v>996</v>
      </c>
      <c r="O3" s="293">
        <v>1091</v>
      </c>
      <c r="P3" s="293">
        <v>1186</v>
      </c>
    </row>
    <row r="4" spans="1:16">
      <c r="A4" t="s">
        <v>96</v>
      </c>
      <c r="B4" t="s">
        <v>293</v>
      </c>
      <c r="C4" t="s">
        <v>96</v>
      </c>
      <c r="E4" s="294">
        <v>766</v>
      </c>
      <c r="F4" s="294">
        <v>829</v>
      </c>
      <c r="G4" s="294">
        <v>995</v>
      </c>
      <c r="H4" s="294">
        <v>1149</v>
      </c>
      <c r="I4" s="294">
        <v>1282</v>
      </c>
      <c r="J4" s="294">
        <v>1415</v>
      </c>
      <c r="K4" s="293">
        <v>766</v>
      </c>
      <c r="L4" s="293">
        <v>838</v>
      </c>
      <c r="M4" s="293">
        <v>1044</v>
      </c>
      <c r="N4" s="293">
        <v>1309</v>
      </c>
      <c r="O4" s="293">
        <v>1609</v>
      </c>
      <c r="P4" s="293">
        <v>1757</v>
      </c>
    </row>
    <row r="5" spans="1:16">
      <c r="A5" t="s">
        <v>97</v>
      </c>
      <c r="B5" t="s">
        <v>296</v>
      </c>
      <c r="C5" t="s">
        <v>97</v>
      </c>
      <c r="E5" s="294">
        <v>533</v>
      </c>
      <c r="F5" s="294">
        <v>571</v>
      </c>
      <c r="G5" s="294">
        <v>686</v>
      </c>
      <c r="H5" s="294">
        <v>791</v>
      </c>
      <c r="I5" s="294">
        <v>883</v>
      </c>
      <c r="J5" s="294">
        <v>975</v>
      </c>
      <c r="K5" s="293">
        <v>674</v>
      </c>
      <c r="L5" s="293">
        <v>723</v>
      </c>
      <c r="M5" s="293">
        <v>869</v>
      </c>
      <c r="N5" s="293">
        <v>996</v>
      </c>
      <c r="O5" s="293">
        <v>1091</v>
      </c>
      <c r="P5" s="293">
        <v>1186</v>
      </c>
    </row>
    <row r="6" spans="1:16">
      <c r="A6" s="139" t="s">
        <v>98</v>
      </c>
      <c r="B6" s="139" t="s">
        <v>299</v>
      </c>
      <c r="C6" s="139" t="s">
        <v>98</v>
      </c>
      <c r="E6" s="294">
        <v>540</v>
      </c>
      <c r="F6" s="294">
        <v>578</v>
      </c>
      <c r="G6" s="294">
        <v>695</v>
      </c>
      <c r="H6" s="294">
        <v>802</v>
      </c>
      <c r="I6" s="294">
        <v>895</v>
      </c>
      <c r="J6" s="294">
        <v>988</v>
      </c>
      <c r="K6" s="293">
        <v>683</v>
      </c>
      <c r="L6" s="293">
        <v>733</v>
      </c>
      <c r="M6" s="293">
        <v>881</v>
      </c>
      <c r="N6" s="293">
        <v>1009</v>
      </c>
      <c r="O6" s="293">
        <v>1106</v>
      </c>
      <c r="P6" s="293">
        <v>1202</v>
      </c>
    </row>
    <row r="7" spans="1:16">
      <c r="A7" s="139" t="s">
        <v>92</v>
      </c>
      <c r="B7" s="139" t="s">
        <v>303</v>
      </c>
      <c r="C7" s="139" t="s">
        <v>92</v>
      </c>
      <c r="E7" s="294">
        <v>585</v>
      </c>
      <c r="F7" s="294">
        <v>635</v>
      </c>
      <c r="G7" s="294">
        <v>762</v>
      </c>
      <c r="H7" s="294">
        <v>880</v>
      </c>
      <c r="I7" s="294">
        <v>982</v>
      </c>
      <c r="J7" s="294">
        <v>1083</v>
      </c>
      <c r="K7" s="293">
        <v>585</v>
      </c>
      <c r="L7" s="293">
        <v>656</v>
      </c>
      <c r="M7" s="293">
        <v>832</v>
      </c>
      <c r="N7" s="293">
        <v>1110</v>
      </c>
      <c r="O7" s="293">
        <v>1219</v>
      </c>
      <c r="P7" s="293">
        <v>1327</v>
      </c>
    </row>
    <row r="8" spans="1:16">
      <c r="A8" s="139" t="s">
        <v>21</v>
      </c>
      <c r="B8" s="139" t="s">
        <v>306</v>
      </c>
      <c r="C8" s="139" t="s">
        <v>21</v>
      </c>
      <c r="E8" s="294">
        <v>627</v>
      </c>
      <c r="F8" s="294">
        <v>671</v>
      </c>
      <c r="G8" s="294">
        <v>806</v>
      </c>
      <c r="H8" s="294">
        <v>931</v>
      </c>
      <c r="I8" s="294">
        <v>1038</v>
      </c>
      <c r="J8" s="294">
        <v>1146</v>
      </c>
      <c r="K8" s="293">
        <v>629</v>
      </c>
      <c r="L8" s="293">
        <v>705</v>
      </c>
      <c r="M8" s="293">
        <v>906</v>
      </c>
      <c r="N8" s="293">
        <v>1177</v>
      </c>
      <c r="O8" s="293">
        <v>1293</v>
      </c>
      <c r="P8" s="293">
        <v>1408</v>
      </c>
    </row>
    <row r="9" spans="1:16">
      <c r="A9" s="139" t="s">
        <v>99</v>
      </c>
      <c r="B9" s="139" t="s">
        <v>309</v>
      </c>
      <c r="C9" s="139" t="s">
        <v>99</v>
      </c>
      <c r="E9" s="294">
        <v>551</v>
      </c>
      <c r="F9" s="294">
        <v>590</v>
      </c>
      <c r="G9" s="294">
        <v>708</v>
      </c>
      <c r="H9" s="294">
        <v>819</v>
      </c>
      <c r="I9" s="294">
        <v>913</v>
      </c>
      <c r="J9" s="294">
        <v>1008</v>
      </c>
      <c r="K9" s="293">
        <v>603</v>
      </c>
      <c r="L9" s="293">
        <v>749</v>
      </c>
      <c r="M9" s="293">
        <v>881</v>
      </c>
      <c r="N9" s="293">
        <v>1031</v>
      </c>
      <c r="O9" s="293">
        <v>1131</v>
      </c>
      <c r="P9" s="293">
        <v>1229</v>
      </c>
    </row>
    <row r="10" spans="1:16">
      <c r="A10" s="139" t="s">
        <v>100</v>
      </c>
      <c r="B10" s="139" t="s">
        <v>312</v>
      </c>
      <c r="C10" s="139" t="s">
        <v>100</v>
      </c>
      <c r="E10" s="294">
        <v>650</v>
      </c>
      <c r="F10" s="294">
        <v>775</v>
      </c>
      <c r="G10" s="294">
        <v>931</v>
      </c>
      <c r="H10" s="294">
        <v>1075</v>
      </c>
      <c r="I10" s="294">
        <v>1200</v>
      </c>
      <c r="J10" s="294">
        <v>1323</v>
      </c>
      <c r="K10" s="293">
        <v>650</v>
      </c>
      <c r="L10" s="293">
        <v>810</v>
      </c>
      <c r="M10" s="293">
        <v>956</v>
      </c>
      <c r="N10" s="293">
        <v>1242</v>
      </c>
      <c r="O10" s="293">
        <v>1501</v>
      </c>
      <c r="P10" s="293">
        <v>1638</v>
      </c>
    </row>
    <row r="11" spans="1:16">
      <c r="A11" t="s">
        <v>101</v>
      </c>
      <c r="B11" t="s">
        <v>315</v>
      </c>
      <c r="C11" t="s">
        <v>101</v>
      </c>
      <c r="E11" s="294">
        <v>533</v>
      </c>
      <c r="F11" s="294">
        <v>571</v>
      </c>
      <c r="G11" s="294">
        <v>686</v>
      </c>
      <c r="H11" s="294">
        <v>791</v>
      </c>
      <c r="I11" s="294">
        <v>883</v>
      </c>
      <c r="J11" s="294">
        <v>975</v>
      </c>
      <c r="K11" s="293">
        <v>538</v>
      </c>
      <c r="L11" s="293">
        <v>582</v>
      </c>
      <c r="M11" s="293">
        <v>734</v>
      </c>
      <c r="N11" s="293">
        <v>996</v>
      </c>
      <c r="O11" s="293">
        <v>1085</v>
      </c>
      <c r="P11" s="293">
        <v>1186</v>
      </c>
    </row>
    <row r="12" spans="1:16">
      <c r="A12" s="139" t="s">
        <v>78</v>
      </c>
      <c r="B12" s="139" t="s">
        <v>318</v>
      </c>
      <c r="C12" s="139" t="s">
        <v>78</v>
      </c>
      <c r="E12" s="294">
        <v>648</v>
      </c>
      <c r="F12" s="294">
        <v>695</v>
      </c>
      <c r="G12" s="294">
        <v>833</v>
      </c>
      <c r="H12" s="294">
        <v>963</v>
      </c>
      <c r="I12" s="294">
        <v>1075</v>
      </c>
      <c r="J12" s="294">
        <v>1186</v>
      </c>
      <c r="K12" s="293">
        <v>761</v>
      </c>
      <c r="L12" s="293">
        <v>884</v>
      </c>
      <c r="M12" s="293">
        <v>1062</v>
      </c>
      <c r="N12" s="293">
        <v>1219</v>
      </c>
      <c r="O12" s="293">
        <v>1340</v>
      </c>
      <c r="P12" s="293">
        <v>1460</v>
      </c>
    </row>
    <row r="13" spans="1:16">
      <c r="A13" s="139" t="s">
        <v>25</v>
      </c>
      <c r="B13" s="139" t="s">
        <v>321</v>
      </c>
      <c r="C13" s="139" t="s">
        <v>25</v>
      </c>
      <c r="E13" s="294">
        <v>866</v>
      </c>
      <c r="F13" s="294">
        <v>928</v>
      </c>
      <c r="G13" s="294">
        <v>1113</v>
      </c>
      <c r="H13" s="294">
        <v>1286</v>
      </c>
      <c r="I13" s="294">
        <v>1435</v>
      </c>
      <c r="J13" s="294">
        <v>1583</v>
      </c>
      <c r="K13" s="293">
        <v>1059</v>
      </c>
      <c r="L13" s="293">
        <v>1186</v>
      </c>
      <c r="M13" s="293">
        <v>1426</v>
      </c>
      <c r="N13" s="293">
        <v>1638</v>
      </c>
      <c r="O13" s="293">
        <v>1808</v>
      </c>
      <c r="P13" s="293">
        <v>1976</v>
      </c>
    </row>
    <row r="14" spans="1:16">
      <c r="A14" t="s">
        <v>102</v>
      </c>
      <c r="B14" t="s">
        <v>324</v>
      </c>
      <c r="C14" t="s">
        <v>102</v>
      </c>
      <c r="E14" s="294">
        <v>538</v>
      </c>
      <c r="F14" s="294">
        <v>591</v>
      </c>
      <c r="G14" s="294">
        <v>710</v>
      </c>
      <c r="H14" s="294">
        <v>820</v>
      </c>
      <c r="I14" s="294">
        <v>915</v>
      </c>
      <c r="J14" s="294">
        <v>1010</v>
      </c>
      <c r="K14" s="293">
        <v>538</v>
      </c>
      <c r="L14" s="293">
        <v>644</v>
      </c>
      <c r="M14" s="293">
        <v>734</v>
      </c>
      <c r="N14" s="293">
        <v>1032</v>
      </c>
      <c r="O14" s="293">
        <v>1085</v>
      </c>
      <c r="P14" s="293">
        <v>1231</v>
      </c>
    </row>
    <row r="15" spans="1:16">
      <c r="A15" t="s">
        <v>103</v>
      </c>
      <c r="B15" t="s">
        <v>327</v>
      </c>
      <c r="C15" t="s">
        <v>103</v>
      </c>
      <c r="E15" s="294">
        <v>533</v>
      </c>
      <c r="F15" s="294">
        <v>571</v>
      </c>
      <c r="G15" s="294">
        <v>686</v>
      </c>
      <c r="H15" s="294">
        <v>791</v>
      </c>
      <c r="I15" s="294">
        <v>883</v>
      </c>
      <c r="J15" s="294">
        <v>975</v>
      </c>
      <c r="K15" s="293">
        <v>674</v>
      </c>
      <c r="L15" s="293">
        <v>702</v>
      </c>
      <c r="M15" s="293">
        <v>869</v>
      </c>
      <c r="N15" s="293">
        <v>996</v>
      </c>
      <c r="O15" s="293">
        <v>1091</v>
      </c>
      <c r="P15" s="293">
        <v>1186</v>
      </c>
    </row>
    <row r="16" spans="1:16">
      <c r="A16" s="139" t="s">
        <v>60</v>
      </c>
      <c r="B16" s="139" t="s">
        <v>330</v>
      </c>
      <c r="C16" s="139" t="s">
        <v>60</v>
      </c>
      <c r="E16" s="294">
        <v>566</v>
      </c>
      <c r="F16" s="294">
        <v>606</v>
      </c>
      <c r="G16" s="294">
        <v>728</v>
      </c>
      <c r="H16" s="294">
        <v>841</v>
      </c>
      <c r="I16" s="294">
        <v>938</v>
      </c>
      <c r="J16" s="294">
        <v>1036</v>
      </c>
      <c r="K16" s="293">
        <v>635</v>
      </c>
      <c r="L16" s="293">
        <v>639</v>
      </c>
      <c r="M16" s="293">
        <v>815</v>
      </c>
      <c r="N16" s="293">
        <v>1073</v>
      </c>
      <c r="O16" s="293">
        <v>1178</v>
      </c>
      <c r="P16" s="293">
        <v>1281</v>
      </c>
    </row>
    <row r="17" spans="1:16">
      <c r="A17" s="139" t="s">
        <v>79</v>
      </c>
      <c r="B17" s="139" t="s">
        <v>332</v>
      </c>
      <c r="C17" s="139" t="s">
        <v>79</v>
      </c>
      <c r="E17" s="294">
        <v>648</v>
      </c>
      <c r="F17" s="294">
        <v>695</v>
      </c>
      <c r="G17" s="294">
        <v>833</v>
      </c>
      <c r="H17" s="294">
        <v>963</v>
      </c>
      <c r="I17" s="294">
        <v>1075</v>
      </c>
      <c r="J17" s="294">
        <v>1186</v>
      </c>
      <c r="K17" s="293">
        <v>761</v>
      </c>
      <c r="L17" s="293">
        <v>884</v>
      </c>
      <c r="M17" s="293">
        <v>1062</v>
      </c>
      <c r="N17" s="293">
        <v>1219</v>
      </c>
      <c r="O17" s="293">
        <v>1340</v>
      </c>
      <c r="P17" s="293">
        <v>1460</v>
      </c>
    </row>
    <row r="18" spans="1:16">
      <c r="A18" t="s">
        <v>104</v>
      </c>
      <c r="B18" t="s">
        <v>335</v>
      </c>
      <c r="C18" t="s">
        <v>104</v>
      </c>
      <c r="E18" s="294">
        <v>656</v>
      </c>
      <c r="F18" s="294">
        <v>679</v>
      </c>
      <c r="G18" s="294">
        <v>847</v>
      </c>
      <c r="H18" s="294">
        <v>979</v>
      </c>
      <c r="I18" s="294">
        <v>1092</v>
      </c>
      <c r="J18" s="294">
        <v>1205</v>
      </c>
      <c r="K18" s="293">
        <v>656</v>
      </c>
      <c r="L18" s="293">
        <v>679</v>
      </c>
      <c r="M18" s="293">
        <v>895</v>
      </c>
      <c r="N18" s="293">
        <v>1113</v>
      </c>
      <c r="O18" s="293">
        <v>1319</v>
      </c>
      <c r="P18" s="293">
        <v>1517</v>
      </c>
    </row>
    <row r="19" spans="1:16">
      <c r="A19" t="s">
        <v>105</v>
      </c>
      <c r="B19" t="s">
        <v>338</v>
      </c>
      <c r="C19" t="s">
        <v>105</v>
      </c>
      <c r="E19" s="294">
        <v>580</v>
      </c>
      <c r="F19" s="294">
        <v>628</v>
      </c>
      <c r="G19" s="294">
        <v>791</v>
      </c>
      <c r="H19" s="294">
        <v>1044</v>
      </c>
      <c r="I19" s="294">
        <v>1170</v>
      </c>
      <c r="J19" s="294">
        <v>1346</v>
      </c>
      <c r="K19" s="293">
        <v>580</v>
      </c>
      <c r="L19" s="293">
        <v>628</v>
      </c>
      <c r="M19" s="293">
        <v>791</v>
      </c>
      <c r="N19" s="293">
        <v>1044</v>
      </c>
      <c r="O19" s="293">
        <v>1170</v>
      </c>
      <c r="P19" s="293">
        <v>1346</v>
      </c>
    </row>
    <row r="20" spans="1:16">
      <c r="A20" t="s">
        <v>106</v>
      </c>
      <c r="B20" t="s">
        <v>341</v>
      </c>
      <c r="C20" t="s">
        <v>106</v>
      </c>
      <c r="E20" s="294">
        <v>537</v>
      </c>
      <c r="F20" s="294">
        <v>557</v>
      </c>
      <c r="G20" s="294">
        <v>690</v>
      </c>
      <c r="H20" s="294">
        <v>797</v>
      </c>
      <c r="I20" s="294">
        <v>890</v>
      </c>
      <c r="J20" s="294">
        <v>981</v>
      </c>
      <c r="K20" s="293">
        <v>538</v>
      </c>
      <c r="L20" s="293">
        <v>557</v>
      </c>
      <c r="M20" s="293">
        <v>734</v>
      </c>
      <c r="N20" s="293">
        <v>913</v>
      </c>
      <c r="O20" s="293">
        <v>1032</v>
      </c>
      <c r="P20" s="293">
        <v>1187</v>
      </c>
    </row>
    <row r="21" spans="1:16">
      <c r="A21" s="139" t="s">
        <v>84</v>
      </c>
      <c r="B21" s="139" t="s">
        <v>344</v>
      </c>
      <c r="C21" s="139" t="s">
        <v>84</v>
      </c>
      <c r="E21" s="294">
        <v>555</v>
      </c>
      <c r="F21" s="294">
        <v>594</v>
      </c>
      <c r="G21" s="294">
        <v>712</v>
      </c>
      <c r="H21" s="294">
        <v>823</v>
      </c>
      <c r="I21" s="294">
        <v>918</v>
      </c>
      <c r="J21" s="294">
        <v>1013</v>
      </c>
      <c r="K21" s="293">
        <v>647</v>
      </c>
      <c r="L21" s="293">
        <v>658</v>
      </c>
      <c r="M21" s="293">
        <v>826</v>
      </c>
      <c r="N21" s="293">
        <v>1030</v>
      </c>
      <c r="O21" s="293">
        <v>1136</v>
      </c>
      <c r="P21" s="293">
        <v>1236</v>
      </c>
    </row>
    <row r="22" spans="1:16">
      <c r="A22" s="139" t="s">
        <v>107</v>
      </c>
      <c r="B22" s="139" t="s">
        <v>347</v>
      </c>
      <c r="C22" s="139" t="s">
        <v>107</v>
      </c>
      <c r="E22" s="294">
        <v>751</v>
      </c>
      <c r="F22" s="294">
        <v>953</v>
      </c>
      <c r="G22" s="294">
        <v>1139</v>
      </c>
      <c r="H22" s="294">
        <v>1321</v>
      </c>
      <c r="I22" s="294">
        <v>1473</v>
      </c>
      <c r="J22" s="294">
        <v>1626</v>
      </c>
      <c r="K22" s="293">
        <v>751</v>
      </c>
      <c r="L22" s="293">
        <v>999</v>
      </c>
      <c r="M22" s="293">
        <v>1139</v>
      </c>
      <c r="N22" s="293">
        <v>1528</v>
      </c>
      <c r="O22" s="293">
        <v>1859</v>
      </c>
      <c r="P22" s="293">
        <v>2032</v>
      </c>
    </row>
    <row r="23" spans="1:16">
      <c r="A23" s="139" t="s">
        <v>34</v>
      </c>
      <c r="B23" s="139" t="s">
        <v>350</v>
      </c>
      <c r="C23" s="139" t="s">
        <v>34</v>
      </c>
      <c r="E23" s="294">
        <v>602</v>
      </c>
      <c r="F23" s="294">
        <v>645</v>
      </c>
      <c r="G23" s="294">
        <v>775</v>
      </c>
      <c r="H23" s="294">
        <v>895</v>
      </c>
      <c r="I23" s="294">
        <v>998</v>
      </c>
      <c r="J23" s="294">
        <v>1101</v>
      </c>
      <c r="K23" s="293">
        <v>686</v>
      </c>
      <c r="L23" s="293">
        <v>774</v>
      </c>
      <c r="M23" s="293">
        <v>909</v>
      </c>
      <c r="N23" s="293">
        <v>1129</v>
      </c>
      <c r="O23" s="293">
        <v>1240</v>
      </c>
      <c r="P23" s="293">
        <v>1349</v>
      </c>
    </row>
    <row r="24" spans="1:16">
      <c r="A24" t="s">
        <v>108</v>
      </c>
      <c r="B24" t="s">
        <v>353</v>
      </c>
      <c r="C24" t="s">
        <v>108</v>
      </c>
      <c r="E24" s="294">
        <v>541</v>
      </c>
      <c r="F24" s="294">
        <v>580</v>
      </c>
      <c r="G24" s="294">
        <v>696</v>
      </c>
      <c r="H24" s="294">
        <v>803</v>
      </c>
      <c r="I24" s="294">
        <v>896</v>
      </c>
      <c r="J24" s="294">
        <v>989</v>
      </c>
      <c r="K24" s="293">
        <v>631</v>
      </c>
      <c r="L24" s="293">
        <v>635</v>
      </c>
      <c r="M24" s="293">
        <v>825</v>
      </c>
      <c r="N24" s="293">
        <v>1024</v>
      </c>
      <c r="O24" s="293">
        <v>1119</v>
      </c>
      <c r="P24" s="293">
        <v>1220</v>
      </c>
    </row>
    <row r="25" spans="1:16">
      <c r="A25" t="s">
        <v>109</v>
      </c>
      <c r="B25" t="s">
        <v>356</v>
      </c>
      <c r="C25" t="s">
        <v>109</v>
      </c>
      <c r="E25" s="294">
        <v>533</v>
      </c>
      <c r="F25" s="294">
        <v>571</v>
      </c>
      <c r="G25" s="294">
        <v>686</v>
      </c>
      <c r="H25" s="294">
        <v>791</v>
      </c>
      <c r="I25" s="294">
        <v>883</v>
      </c>
      <c r="J25" s="294">
        <v>975</v>
      </c>
      <c r="K25" s="293">
        <v>538</v>
      </c>
      <c r="L25" s="293">
        <v>582</v>
      </c>
      <c r="M25" s="293">
        <v>734</v>
      </c>
      <c r="N25" s="293">
        <v>996</v>
      </c>
      <c r="O25" s="293">
        <v>1085</v>
      </c>
      <c r="P25" s="293">
        <v>1186</v>
      </c>
    </row>
    <row r="26" spans="1:16">
      <c r="A26" t="s">
        <v>110</v>
      </c>
      <c r="B26" t="s">
        <v>359</v>
      </c>
      <c r="C26" t="s">
        <v>110</v>
      </c>
      <c r="E26" s="294">
        <v>533</v>
      </c>
      <c r="F26" s="294">
        <v>571</v>
      </c>
      <c r="G26" s="294">
        <v>686</v>
      </c>
      <c r="H26" s="294">
        <v>791</v>
      </c>
      <c r="I26" s="294">
        <v>883</v>
      </c>
      <c r="J26" s="294">
        <v>975</v>
      </c>
      <c r="K26" s="293">
        <v>538</v>
      </c>
      <c r="L26" s="293">
        <v>582</v>
      </c>
      <c r="M26" s="293">
        <v>734</v>
      </c>
      <c r="N26" s="293">
        <v>913</v>
      </c>
      <c r="O26" s="293">
        <v>1085</v>
      </c>
      <c r="P26" s="293">
        <v>1186</v>
      </c>
    </row>
    <row r="27" spans="1:16">
      <c r="A27" t="s">
        <v>111</v>
      </c>
      <c r="B27" t="s">
        <v>362</v>
      </c>
      <c r="C27" t="s">
        <v>111</v>
      </c>
      <c r="E27" s="294">
        <v>528</v>
      </c>
      <c r="F27" s="294">
        <v>571</v>
      </c>
      <c r="G27" s="294">
        <v>686</v>
      </c>
      <c r="H27" s="294">
        <v>791</v>
      </c>
      <c r="I27" s="294">
        <v>883</v>
      </c>
      <c r="J27" s="294">
        <v>975</v>
      </c>
      <c r="K27" s="293">
        <v>528</v>
      </c>
      <c r="L27" s="293">
        <v>631</v>
      </c>
      <c r="M27" s="293">
        <v>801</v>
      </c>
      <c r="N27" s="293">
        <v>996</v>
      </c>
      <c r="O27" s="293">
        <v>1091</v>
      </c>
      <c r="P27" s="293">
        <v>1186</v>
      </c>
    </row>
    <row r="28" spans="1:16">
      <c r="A28" s="139" t="s">
        <v>35</v>
      </c>
      <c r="B28" s="139" t="s">
        <v>364</v>
      </c>
      <c r="C28" s="139" t="s">
        <v>35</v>
      </c>
      <c r="E28" s="294">
        <v>602</v>
      </c>
      <c r="F28" s="294">
        <v>645</v>
      </c>
      <c r="G28" s="294">
        <v>775</v>
      </c>
      <c r="H28" s="294">
        <v>895</v>
      </c>
      <c r="I28" s="294">
        <v>998</v>
      </c>
      <c r="J28" s="294">
        <v>1101</v>
      </c>
      <c r="K28" s="293">
        <v>686</v>
      </c>
      <c r="L28" s="293">
        <v>774</v>
      </c>
      <c r="M28" s="293">
        <v>909</v>
      </c>
      <c r="N28" s="293">
        <v>1129</v>
      </c>
      <c r="O28" s="293">
        <v>1240</v>
      </c>
      <c r="P28" s="293">
        <v>1349</v>
      </c>
    </row>
    <row r="29" spans="1:16">
      <c r="A29" t="s">
        <v>112</v>
      </c>
      <c r="B29" t="s">
        <v>367</v>
      </c>
      <c r="C29" t="s">
        <v>112</v>
      </c>
      <c r="E29" s="294">
        <v>622</v>
      </c>
      <c r="F29" s="294">
        <v>666</v>
      </c>
      <c r="G29" s="294">
        <v>800</v>
      </c>
      <c r="H29" s="294">
        <v>924</v>
      </c>
      <c r="I29" s="294">
        <v>1031</v>
      </c>
      <c r="J29" s="294">
        <v>1138</v>
      </c>
      <c r="K29" s="293">
        <v>707</v>
      </c>
      <c r="L29" s="293">
        <v>759</v>
      </c>
      <c r="M29" s="293">
        <v>865</v>
      </c>
      <c r="N29" s="293">
        <v>1167</v>
      </c>
      <c r="O29" s="293">
        <v>1238</v>
      </c>
      <c r="P29" s="293">
        <v>1397</v>
      </c>
    </row>
    <row r="30" spans="1:16">
      <c r="A30" s="139" t="s">
        <v>26</v>
      </c>
      <c r="B30" s="139" t="s">
        <v>369</v>
      </c>
      <c r="C30" s="139" t="s">
        <v>26</v>
      </c>
      <c r="E30" s="294">
        <v>866</v>
      </c>
      <c r="F30" s="294">
        <v>928</v>
      </c>
      <c r="G30" s="294">
        <v>1113</v>
      </c>
      <c r="H30" s="294">
        <v>1286</v>
      </c>
      <c r="I30" s="294">
        <v>1435</v>
      </c>
      <c r="J30" s="294">
        <v>1583</v>
      </c>
      <c r="K30" s="293">
        <v>1059</v>
      </c>
      <c r="L30" s="293">
        <v>1186</v>
      </c>
      <c r="M30" s="293">
        <v>1426</v>
      </c>
      <c r="N30" s="293">
        <v>1638</v>
      </c>
      <c r="O30" s="293">
        <v>1808</v>
      </c>
      <c r="P30" s="293">
        <v>1976</v>
      </c>
    </row>
    <row r="31" spans="1:16">
      <c r="A31" s="139" t="s">
        <v>113</v>
      </c>
      <c r="B31" s="139" t="s">
        <v>372</v>
      </c>
      <c r="C31" s="139" t="s">
        <v>113</v>
      </c>
      <c r="E31" s="294">
        <v>544</v>
      </c>
      <c r="F31" s="294">
        <v>681</v>
      </c>
      <c r="G31" s="294">
        <v>818</v>
      </c>
      <c r="H31" s="294">
        <v>945</v>
      </c>
      <c r="I31" s="294">
        <v>1055</v>
      </c>
      <c r="J31" s="294">
        <v>1163</v>
      </c>
      <c r="K31" s="293">
        <v>544</v>
      </c>
      <c r="L31" s="293">
        <v>695</v>
      </c>
      <c r="M31" s="293">
        <v>822</v>
      </c>
      <c r="N31" s="293">
        <v>1113</v>
      </c>
      <c r="O31" s="293">
        <v>1215</v>
      </c>
      <c r="P31" s="293">
        <v>1397</v>
      </c>
    </row>
    <row r="32" spans="1:16">
      <c r="A32" s="139" t="s">
        <v>12</v>
      </c>
      <c r="B32" s="139" t="s">
        <v>375</v>
      </c>
      <c r="C32" s="139" t="s">
        <v>12</v>
      </c>
      <c r="E32" s="294">
        <v>567</v>
      </c>
      <c r="F32" s="294">
        <v>608</v>
      </c>
      <c r="G32" s="294">
        <v>730</v>
      </c>
      <c r="H32" s="294">
        <v>842</v>
      </c>
      <c r="I32" s="294">
        <v>940</v>
      </c>
      <c r="J32" s="294">
        <v>1037</v>
      </c>
      <c r="K32" s="293">
        <v>707</v>
      </c>
      <c r="L32" s="293">
        <v>733</v>
      </c>
      <c r="M32" s="293">
        <v>926</v>
      </c>
      <c r="N32" s="293">
        <v>1061</v>
      </c>
      <c r="O32" s="293">
        <v>1164</v>
      </c>
      <c r="P32" s="293">
        <v>1266</v>
      </c>
    </row>
    <row r="33" spans="1:16">
      <c r="A33" s="139" t="s">
        <v>33</v>
      </c>
      <c r="B33" s="139" t="s">
        <v>378</v>
      </c>
      <c r="C33" s="139" t="s">
        <v>33</v>
      </c>
      <c r="E33" s="294">
        <v>533</v>
      </c>
      <c r="F33" s="294">
        <v>571</v>
      </c>
      <c r="G33" s="294">
        <v>686</v>
      </c>
      <c r="H33" s="294">
        <v>791</v>
      </c>
      <c r="I33" s="294">
        <v>883</v>
      </c>
      <c r="J33" s="294">
        <v>975</v>
      </c>
      <c r="K33" s="293">
        <v>586</v>
      </c>
      <c r="L33" s="293">
        <v>590</v>
      </c>
      <c r="M33" s="293">
        <v>753</v>
      </c>
      <c r="N33" s="293">
        <v>989</v>
      </c>
      <c r="O33" s="293">
        <v>1091</v>
      </c>
      <c r="P33" s="293">
        <v>1186</v>
      </c>
    </row>
    <row r="34" spans="1:16">
      <c r="A34" t="s">
        <v>114</v>
      </c>
      <c r="B34" t="s">
        <v>381</v>
      </c>
      <c r="C34" t="s">
        <v>114</v>
      </c>
      <c r="E34" s="294">
        <v>533</v>
      </c>
      <c r="F34" s="294">
        <v>571</v>
      </c>
      <c r="G34" s="294">
        <v>686</v>
      </c>
      <c r="H34" s="294">
        <v>791</v>
      </c>
      <c r="I34" s="294">
        <v>883</v>
      </c>
      <c r="J34" s="294">
        <v>975</v>
      </c>
      <c r="K34" s="293">
        <v>538</v>
      </c>
      <c r="L34" s="293">
        <v>639</v>
      </c>
      <c r="M34" s="293">
        <v>734</v>
      </c>
      <c r="N34" s="293">
        <v>996</v>
      </c>
      <c r="O34" s="293">
        <v>1091</v>
      </c>
      <c r="P34" s="293">
        <v>1186</v>
      </c>
    </row>
    <row r="35" spans="1:16">
      <c r="A35" s="139" t="s">
        <v>22</v>
      </c>
      <c r="B35" s="139" t="s">
        <v>383</v>
      </c>
      <c r="C35" s="139" t="s">
        <v>22</v>
      </c>
      <c r="E35" s="294">
        <v>627</v>
      </c>
      <c r="F35" s="294">
        <v>671</v>
      </c>
      <c r="G35" s="294">
        <v>806</v>
      </c>
      <c r="H35" s="294">
        <v>931</v>
      </c>
      <c r="I35" s="294">
        <v>1038</v>
      </c>
      <c r="J35" s="294">
        <v>1146</v>
      </c>
      <c r="K35" s="293">
        <v>629</v>
      </c>
      <c r="L35" s="293">
        <v>705</v>
      </c>
      <c r="M35" s="293">
        <v>906</v>
      </c>
      <c r="N35" s="293">
        <v>1177</v>
      </c>
      <c r="O35" s="293">
        <v>1293</v>
      </c>
      <c r="P35" s="293">
        <v>1408</v>
      </c>
    </row>
    <row r="36" spans="1:16">
      <c r="A36" t="s">
        <v>115</v>
      </c>
      <c r="B36" t="s">
        <v>386</v>
      </c>
      <c r="C36" t="s">
        <v>115</v>
      </c>
      <c r="E36" s="294">
        <v>533</v>
      </c>
      <c r="F36" s="294">
        <v>557</v>
      </c>
      <c r="G36" s="294">
        <v>686</v>
      </c>
      <c r="H36" s="294">
        <v>791</v>
      </c>
      <c r="I36" s="294">
        <v>883</v>
      </c>
      <c r="J36" s="294">
        <v>975</v>
      </c>
      <c r="K36" s="293">
        <v>538</v>
      </c>
      <c r="L36" s="293">
        <v>557</v>
      </c>
      <c r="M36" s="293">
        <v>734</v>
      </c>
      <c r="N36" s="293">
        <v>996</v>
      </c>
      <c r="O36" s="293">
        <v>1091</v>
      </c>
      <c r="P36" s="293">
        <v>1186</v>
      </c>
    </row>
    <row r="37" spans="1:16">
      <c r="A37" t="s">
        <v>116</v>
      </c>
      <c r="B37" t="s">
        <v>389</v>
      </c>
      <c r="C37" t="s">
        <v>116</v>
      </c>
      <c r="E37" s="294">
        <v>533</v>
      </c>
      <c r="F37" s="294">
        <v>571</v>
      </c>
      <c r="G37" s="294">
        <v>686</v>
      </c>
      <c r="H37" s="294">
        <v>791</v>
      </c>
      <c r="I37" s="294">
        <v>883</v>
      </c>
      <c r="J37" s="294">
        <v>975</v>
      </c>
      <c r="K37" s="293">
        <v>538</v>
      </c>
      <c r="L37" s="293">
        <v>644</v>
      </c>
      <c r="M37" s="293">
        <v>734</v>
      </c>
      <c r="N37" s="293">
        <v>996</v>
      </c>
      <c r="O37" s="293">
        <v>1085</v>
      </c>
      <c r="P37" s="293">
        <v>1186</v>
      </c>
    </row>
    <row r="38" spans="1:16">
      <c r="A38" s="139" t="s">
        <v>52</v>
      </c>
      <c r="B38" s="139" t="s">
        <v>392</v>
      </c>
      <c r="C38" s="139" t="s">
        <v>52</v>
      </c>
      <c r="E38" s="294">
        <v>693</v>
      </c>
      <c r="F38" s="294">
        <v>743</v>
      </c>
      <c r="G38" s="294">
        <v>891</v>
      </c>
      <c r="H38" s="294">
        <v>1030</v>
      </c>
      <c r="I38" s="294">
        <v>1148</v>
      </c>
      <c r="J38" s="294">
        <v>1268</v>
      </c>
      <c r="K38" s="293">
        <v>881</v>
      </c>
      <c r="L38" s="293">
        <v>946</v>
      </c>
      <c r="M38" s="293">
        <v>1137</v>
      </c>
      <c r="N38" s="293">
        <v>1305</v>
      </c>
      <c r="O38" s="293">
        <v>1436</v>
      </c>
      <c r="P38" s="293">
        <v>1567</v>
      </c>
    </row>
    <row r="39" spans="1:16">
      <c r="A39" t="s">
        <v>117</v>
      </c>
      <c r="B39" t="s">
        <v>395</v>
      </c>
      <c r="C39" t="s">
        <v>117</v>
      </c>
      <c r="E39" s="294">
        <v>491</v>
      </c>
      <c r="F39" s="294">
        <v>571</v>
      </c>
      <c r="G39" s="294">
        <v>686</v>
      </c>
      <c r="H39" s="294">
        <v>791</v>
      </c>
      <c r="I39" s="294">
        <v>883</v>
      </c>
      <c r="J39" s="294">
        <v>975</v>
      </c>
      <c r="K39" s="293">
        <v>491</v>
      </c>
      <c r="L39" s="293">
        <v>577</v>
      </c>
      <c r="M39" s="293">
        <v>744</v>
      </c>
      <c r="N39" s="293">
        <v>996</v>
      </c>
      <c r="O39" s="293">
        <v>1009</v>
      </c>
      <c r="P39" s="293">
        <v>1160</v>
      </c>
    </row>
    <row r="40" spans="1:16">
      <c r="A40" t="s">
        <v>118</v>
      </c>
      <c r="B40" t="s">
        <v>398</v>
      </c>
      <c r="C40" t="s">
        <v>118</v>
      </c>
      <c r="E40" s="294">
        <v>566</v>
      </c>
      <c r="F40" s="294">
        <v>606</v>
      </c>
      <c r="G40" s="294">
        <v>728</v>
      </c>
      <c r="H40" s="294">
        <v>841</v>
      </c>
      <c r="I40" s="294">
        <v>938</v>
      </c>
      <c r="J40" s="294">
        <v>1036</v>
      </c>
      <c r="K40" s="293">
        <v>612</v>
      </c>
      <c r="L40" s="293">
        <v>663</v>
      </c>
      <c r="M40" s="293">
        <v>835</v>
      </c>
      <c r="N40" s="293">
        <v>1039</v>
      </c>
      <c r="O40" s="293">
        <v>1163</v>
      </c>
      <c r="P40" s="293">
        <v>1264</v>
      </c>
    </row>
    <row r="41" spans="1:16">
      <c r="A41" s="139" t="s">
        <v>93</v>
      </c>
      <c r="B41" s="139" t="s">
        <v>400</v>
      </c>
      <c r="C41" s="139" t="s">
        <v>93</v>
      </c>
      <c r="E41" s="294">
        <v>585</v>
      </c>
      <c r="F41" s="294">
        <v>635</v>
      </c>
      <c r="G41" s="294">
        <v>762</v>
      </c>
      <c r="H41" s="294">
        <v>880</v>
      </c>
      <c r="I41" s="294">
        <v>982</v>
      </c>
      <c r="J41" s="294">
        <v>1083</v>
      </c>
      <c r="K41" s="293">
        <v>585</v>
      </c>
      <c r="L41" s="293">
        <v>656</v>
      </c>
      <c r="M41" s="293">
        <v>832</v>
      </c>
      <c r="N41" s="293">
        <v>1110</v>
      </c>
      <c r="O41" s="293">
        <v>1219</v>
      </c>
      <c r="P41" s="293">
        <v>1327</v>
      </c>
    </row>
    <row r="42" spans="1:16">
      <c r="A42" t="s">
        <v>119</v>
      </c>
      <c r="B42" t="s">
        <v>403</v>
      </c>
      <c r="C42" t="s">
        <v>119</v>
      </c>
      <c r="E42" s="294">
        <v>538</v>
      </c>
      <c r="F42" s="294">
        <v>580</v>
      </c>
      <c r="G42" s="294">
        <v>696</v>
      </c>
      <c r="H42" s="294">
        <v>803</v>
      </c>
      <c r="I42" s="294">
        <v>896</v>
      </c>
      <c r="J42" s="294">
        <v>989</v>
      </c>
      <c r="K42" s="293">
        <v>538</v>
      </c>
      <c r="L42" s="293">
        <v>582</v>
      </c>
      <c r="M42" s="293">
        <v>734</v>
      </c>
      <c r="N42" s="293">
        <v>913</v>
      </c>
      <c r="O42" s="293">
        <v>1108</v>
      </c>
      <c r="P42" s="293">
        <v>1203</v>
      </c>
    </row>
    <row r="43" spans="1:16">
      <c r="A43" t="s">
        <v>120</v>
      </c>
      <c r="B43" t="s">
        <v>406</v>
      </c>
      <c r="C43" t="s">
        <v>120</v>
      </c>
      <c r="E43" s="294">
        <v>538</v>
      </c>
      <c r="F43" s="294">
        <v>557</v>
      </c>
      <c r="G43" s="294">
        <v>727</v>
      </c>
      <c r="H43" s="294">
        <v>840</v>
      </c>
      <c r="I43" s="294">
        <v>937</v>
      </c>
      <c r="J43" s="294">
        <v>1034</v>
      </c>
      <c r="K43" s="293">
        <v>538</v>
      </c>
      <c r="L43" s="293">
        <v>557</v>
      </c>
      <c r="M43" s="293">
        <v>734</v>
      </c>
      <c r="N43" s="293">
        <v>913</v>
      </c>
      <c r="O43" s="293">
        <v>1085</v>
      </c>
      <c r="P43" s="293">
        <v>1248</v>
      </c>
    </row>
    <row r="44" spans="1:16">
      <c r="A44" t="s">
        <v>121</v>
      </c>
      <c r="B44" t="s">
        <v>409</v>
      </c>
      <c r="C44" t="s">
        <v>121</v>
      </c>
      <c r="E44" s="294">
        <v>533</v>
      </c>
      <c r="F44" s="294">
        <v>557</v>
      </c>
      <c r="G44" s="294">
        <v>686</v>
      </c>
      <c r="H44" s="294">
        <v>791</v>
      </c>
      <c r="I44" s="294">
        <v>883</v>
      </c>
      <c r="J44" s="294">
        <v>975</v>
      </c>
      <c r="K44" s="293">
        <v>538</v>
      </c>
      <c r="L44" s="293">
        <v>557</v>
      </c>
      <c r="M44" s="293">
        <v>734</v>
      </c>
      <c r="N44" s="293">
        <v>984</v>
      </c>
      <c r="O44" s="293">
        <v>995</v>
      </c>
      <c r="P44" s="293">
        <v>1144</v>
      </c>
    </row>
    <row r="45" spans="1:16">
      <c r="A45" s="139" t="s">
        <v>40</v>
      </c>
      <c r="B45" s="139" t="s">
        <v>412</v>
      </c>
      <c r="C45" s="139" t="s">
        <v>40</v>
      </c>
      <c r="E45" s="294">
        <v>778</v>
      </c>
      <c r="F45" s="294">
        <v>834</v>
      </c>
      <c r="G45" s="294">
        <v>1001</v>
      </c>
      <c r="H45" s="294">
        <v>1157</v>
      </c>
      <c r="I45" s="294">
        <v>1291</v>
      </c>
      <c r="J45" s="294">
        <v>1424</v>
      </c>
      <c r="K45" s="293">
        <v>993</v>
      </c>
      <c r="L45" s="293">
        <v>1065</v>
      </c>
      <c r="M45" s="293">
        <v>1281</v>
      </c>
      <c r="N45" s="293">
        <v>1470</v>
      </c>
      <c r="O45" s="293">
        <v>1621</v>
      </c>
      <c r="P45" s="293">
        <v>1770</v>
      </c>
    </row>
    <row r="46" spans="1:16">
      <c r="A46" t="s">
        <v>122</v>
      </c>
      <c r="B46" t="s">
        <v>415</v>
      </c>
      <c r="C46" t="s">
        <v>122</v>
      </c>
      <c r="E46" s="294">
        <v>533</v>
      </c>
      <c r="F46" s="294">
        <v>571</v>
      </c>
      <c r="G46" s="294">
        <v>686</v>
      </c>
      <c r="H46" s="294">
        <v>791</v>
      </c>
      <c r="I46" s="294">
        <v>883</v>
      </c>
      <c r="J46" s="294">
        <v>975</v>
      </c>
      <c r="K46" s="293">
        <v>538</v>
      </c>
      <c r="L46" s="293">
        <v>644</v>
      </c>
      <c r="M46" s="293">
        <v>734</v>
      </c>
      <c r="N46" s="293">
        <v>990</v>
      </c>
      <c r="O46" s="293">
        <v>1085</v>
      </c>
      <c r="P46" s="293">
        <v>1186</v>
      </c>
    </row>
    <row r="47" spans="1:16">
      <c r="A47" t="s">
        <v>123</v>
      </c>
      <c r="B47" t="s">
        <v>418</v>
      </c>
      <c r="C47" t="s">
        <v>123</v>
      </c>
      <c r="E47" s="294">
        <v>555</v>
      </c>
      <c r="F47" s="294">
        <v>574</v>
      </c>
      <c r="G47" s="294">
        <v>733</v>
      </c>
      <c r="H47" s="294">
        <v>848</v>
      </c>
      <c r="I47" s="294">
        <v>946</v>
      </c>
      <c r="J47" s="294">
        <v>1043</v>
      </c>
      <c r="K47" s="293">
        <v>555</v>
      </c>
      <c r="L47" s="293">
        <v>574</v>
      </c>
      <c r="M47" s="293">
        <v>757</v>
      </c>
      <c r="N47" s="293">
        <v>1035</v>
      </c>
      <c r="O47" s="293">
        <v>1101</v>
      </c>
      <c r="P47" s="293">
        <v>1266</v>
      </c>
    </row>
    <row r="48" spans="1:16">
      <c r="A48" s="139" t="s">
        <v>80</v>
      </c>
      <c r="B48" s="139" t="s">
        <v>420</v>
      </c>
      <c r="C48" s="139" t="s">
        <v>80</v>
      </c>
      <c r="E48" s="294">
        <v>648</v>
      </c>
      <c r="F48" s="294">
        <v>695</v>
      </c>
      <c r="G48" s="294">
        <v>833</v>
      </c>
      <c r="H48" s="294">
        <v>963</v>
      </c>
      <c r="I48" s="294">
        <v>1075</v>
      </c>
      <c r="J48" s="294">
        <v>1186</v>
      </c>
      <c r="K48" s="293">
        <v>761</v>
      </c>
      <c r="L48" s="293">
        <v>884</v>
      </c>
      <c r="M48" s="293">
        <v>1062</v>
      </c>
      <c r="N48" s="293">
        <v>1219</v>
      </c>
      <c r="O48" s="293">
        <v>1340</v>
      </c>
      <c r="P48" s="293">
        <v>1460</v>
      </c>
    </row>
    <row r="49" spans="1:16">
      <c r="A49" t="s">
        <v>124</v>
      </c>
      <c r="B49" t="s">
        <v>423</v>
      </c>
      <c r="C49" t="s">
        <v>124</v>
      </c>
      <c r="E49" s="294">
        <v>533</v>
      </c>
      <c r="F49" s="294">
        <v>571</v>
      </c>
      <c r="G49" s="294">
        <v>686</v>
      </c>
      <c r="H49" s="294">
        <v>791</v>
      </c>
      <c r="I49" s="294">
        <v>883</v>
      </c>
      <c r="J49" s="294">
        <v>975</v>
      </c>
      <c r="K49" s="293">
        <v>538</v>
      </c>
      <c r="L49" s="293">
        <v>644</v>
      </c>
      <c r="M49" s="293">
        <v>734</v>
      </c>
      <c r="N49" s="293">
        <v>996</v>
      </c>
      <c r="O49" s="293">
        <v>1091</v>
      </c>
      <c r="P49" s="293">
        <v>1186</v>
      </c>
    </row>
    <row r="50" spans="1:16">
      <c r="A50" t="s">
        <v>125</v>
      </c>
      <c r="B50" t="s">
        <v>426</v>
      </c>
      <c r="C50" t="s">
        <v>125</v>
      </c>
      <c r="E50" s="294">
        <v>587</v>
      </c>
      <c r="F50" s="294">
        <v>629</v>
      </c>
      <c r="G50" s="294">
        <v>755</v>
      </c>
      <c r="H50" s="294">
        <v>872</v>
      </c>
      <c r="I50" s="294">
        <v>973</v>
      </c>
      <c r="J50" s="294">
        <v>1074</v>
      </c>
      <c r="K50" s="293">
        <v>619</v>
      </c>
      <c r="L50" s="293">
        <v>640</v>
      </c>
      <c r="M50" s="293">
        <v>844</v>
      </c>
      <c r="N50" s="293">
        <v>1050</v>
      </c>
      <c r="O50" s="293">
        <v>1219</v>
      </c>
      <c r="P50" s="293">
        <v>1327</v>
      </c>
    </row>
    <row r="51" spans="1:16">
      <c r="A51" t="s">
        <v>126</v>
      </c>
      <c r="B51" t="s">
        <v>429</v>
      </c>
      <c r="C51" t="s">
        <v>126</v>
      </c>
      <c r="E51" s="294">
        <v>616</v>
      </c>
      <c r="F51" s="294">
        <v>696</v>
      </c>
      <c r="G51" s="294">
        <v>835</v>
      </c>
      <c r="H51" s="294">
        <v>965</v>
      </c>
      <c r="I51" s="294">
        <v>1076</v>
      </c>
      <c r="J51" s="294">
        <v>1188</v>
      </c>
      <c r="K51" s="293">
        <v>616</v>
      </c>
      <c r="L51" s="293">
        <v>697</v>
      </c>
      <c r="M51" s="293">
        <v>840</v>
      </c>
      <c r="N51" s="293">
        <v>1135</v>
      </c>
      <c r="O51" s="293">
        <v>1139</v>
      </c>
      <c r="P51" s="293">
        <v>1310</v>
      </c>
    </row>
    <row r="52" spans="1:16">
      <c r="A52" s="139" t="s">
        <v>61</v>
      </c>
      <c r="B52" s="139" t="s">
        <v>431</v>
      </c>
      <c r="C52" s="139" t="s">
        <v>61</v>
      </c>
      <c r="E52" s="294">
        <v>566</v>
      </c>
      <c r="F52" s="294">
        <v>606</v>
      </c>
      <c r="G52" s="294">
        <v>728</v>
      </c>
      <c r="H52" s="294">
        <v>841</v>
      </c>
      <c r="I52" s="294">
        <v>938</v>
      </c>
      <c r="J52" s="294">
        <v>1036</v>
      </c>
      <c r="K52" s="293">
        <v>635</v>
      </c>
      <c r="L52" s="293">
        <v>639</v>
      </c>
      <c r="M52" s="293">
        <v>815</v>
      </c>
      <c r="N52" s="293">
        <v>1073</v>
      </c>
      <c r="O52" s="293">
        <v>1178</v>
      </c>
      <c r="P52" s="293">
        <v>1281</v>
      </c>
    </row>
    <row r="53" spans="1:16">
      <c r="A53" t="s">
        <v>127</v>
      </c>
      <c r="B53" t="s">
        <v>434</v>
      </c>
      <c r="C53" t="s">
        <v>127</v>
      </c>
      <c r="E53" s="294">
        <v>533</v>
      </c>
      <c r="F53" s="294">
        <v>571</v>
      </c>
      <c r="G53" s="294">
        <v>686</v>
      </c>
      <c r="H53" s="294">
        <v>791</v>
      </c>
      <c r="I53" s="294">
        <v>883</v>
      </c>
      <c r="J53" s="294">
        <v>975</v>
      </c>
      <c r="K53" s="293">
        <v>538</v>
      </c>
      <c r="L53" s="293">
        <v>582</v>
      </c>
      <c r="M53" s="293">
        <v>734</v>
      </c>
      <c r="N53" s="293">
        <v>913</v>
      </c>
      <c r="O53" s="293">
        <v>1085</v>
      </c>
      <c r="P53" s="293">
        <v>1186</v>
      </c>
    </row>
    <row r="54" spans="1:16">
      <c r="A54" t="s">
        <v>128</v>
      </c>
      <c r="B54" t="s">
        <v>437</v>
      </c>
      <c r="C54" t="s">
        <v>128</v>
      </c>
      <c r="E54" s="294">
        <v>538</v>
      </c>
      <c r="F54" s="294">
        <v>582</v>
      </c>
      <c r="G54" s="294">
        <v>734</v>
      </c>
      <c r="H54" s="294">
        <v>1050</v>
      </c>
      <c r="I54" s="294">
        <v>1085</v>
      </c>
      <c r="J54" s="294">
        <v>1248</v>
      </c>
      <c r="K54" s="293">
        <v>538</v>
      </c>
      <c r="L54" s="293">
        <v>582</v>
      </c>
      <c r="M54" s="293">
        <v>734</v>
      </c>
      <c r="N54" s="293">
        <v>1050</v>
      </c>
      <c r="O54" s="293">
        <v>1085</v>
      </c>
      <c r="P54" s="293">
        <v>1248</v>
      </c>
    </row>
    <row r="55" spans="1:16">
      <c r="A55" t="s">
        <v>129</v>
      </c>
      <c r="B55" t="s">
        <v>440</v>
      </c>
      <c r="C55" t="s">
        <v>129</v>
      </c>
      <c r="E55" s="294">
        <v>538</v>
      </c>
      <c r="F55" s="294">
        <v>582</v>
      </c>
      <c r="G55" s="294">
        <v>734</v>
      </c>
      <c r="H55" s="294">
        <v>928</v>
      </c>
      <c r="I55" s="294">
        <v>1036</v>
      </c>
      <c r="J55" s="294">
        <v>1143</v>
      </c>
      <c r="K55" s="293">
        <v>538</v>
      </c>
      <c r="L55" s="293">
        <v>582</v>
      </c>
      <c r="M55" s="293">
        <v>734</v>
      </c>
      <c r="N55" s="293">
        <v>969</v>
      </c>
      <c r="O55" s="293">
        <v>1085</v>
      </c>
      <c r="P55" s="293">
        <v>1248</v>
      </c>
    </row>
    <row r="56" spans="1:16">
      <c r="A56" s="139" t="s">
        <v>69</v>
      </c>
      <c r="B56" s="139" t="s">
        <v>443</v>
      </c>
      <c r="C56" s="139" t="s">
        <v>69</v>
      </c>
      <c r="E56" s="294">
        <v>616</v>
      </c>
      <c r="F56" s="294">
        <v>660</v>
      </c>
      <c r="G56" s="294">
        <v>792</v>
      </c>
      <c r="H56" s="294">
        <v>915</v>
      </c>
      <c r="I56" s="294">
        <v>1021</v>
      </c>
      <c r="J56" s="294">
        <v>1126</v>
      </c>
      <c r="K56" s="293">
        <v>637</v>
      </c>
      <c r="L56" s="293">
        <v>733</v>
      </c>
      <c r="M56" s="293">
        <v>896</v>
      </c>
      <c r="N56" s="293">
        <v>1156</v>
      </c>
      <c r="O56" s="293">
        <v>1270</v>
      </c>
      <c r="P56" s="293">
        <v>1382</v>
      </c>
    </row>
    <row r="57" spans="1:16">
      <c r="A57" t="s">
        <v>130</v>
      </c>
      <c r="B57" t="s">
        <v>446</v>
      </c>
      <c r="C57" t="s">
        <v>130</v>
      </c>
      <c r="E57" s="294">
        <v>533</v>
      </c>
      <c r="F57" s="294">
        <v>571</v>
      </c>
      <c r="G57" s="294">
        <v>686</v>
      </c>
      <c r="H57" s="294">
        <v>791</v>
      </c>
      <c r="I57" s="294">
        <v>883</v>
      </c>
      <c r="J57" s="294">
        <v>975</v>
      </c>
      <c r="K57" s="293">
        <v>551</v>
      </c>
      <c r="L57" s="293">
        <v>571</v>
      </c>
      <c r="M57" s="293">
        <v>752</v>
      </c>
      <c r="N57" s="293">
        <v>993</v>
      </c>
      <c r="O57" s="293">
        <v>1091</v>
      </c>
      <c r="P57" s="293">
        <v>1186</v>
      </c>
    </row>
    <row r="58" spans="1:16">
      <c r="A58" t="s">
        <v>131</v>
      </c>
      <c r="B58" t="s">
        <v>449</v>
      </c>
      <c r="C58" t="s">
        <v>131</v>
      </c>
      <c r="E58" s="294">
        <v>541</v>
      </c>
      <c r="F58" s="294">
        <v>580</v>
      </c>
      <c r="G58" s="294">
        <v>696</v>
      </c>
      <c r="H58" s="294">
        <v>803</v>
      </c>
      <c r="I58" s="294">
        <v>896</v>
      </c>
      <c r="J58" s="294">
        <v>989</v>
      </c>
      <c r="K58" s="293">
        <v>559</v>
      </c>
      <c r="L58" s="293">
        <v>668</v>
      </c>
      <c r="M58" s="293">
        <v>762</v>
      </c>
      <c r="N58" s="293">
        <v>948</v>
      </c>
      <c r="O58" s="293">
        <v>1108</v>
      </c>
      <c r="P58" s="293">
        <v>1203</v>
      </c>
    </row>
    <row r="59" spans="1:16">
      <c r="A59" s="139" t="s">
        <v>41</v>
      </c>
      <c r="B59" s="139" t="s">
        <v>451</v>
      </c>
      <c r="C59" s="139" t="s">
        <v>41</v>
      </c>
      <c r="E59" s="294">
        <v>778</v>
      </c>
      <c r="F59" s="294">
        <v>834</v>
      </c>
      <c r="G59" s="294">
        <v>1001</v>
      </c>
      <c r="H59" s="294">
        <v>1157</v>
      </c>
      <c r="I59" s="294">
        <v>1291</v>
      </c>
      <c r="J59" s="294">
        <v>1424</v>
      </c>
      <c r="K59" s="293">
        <v>993</v>
      </c>
      <c r="L59" s="293">
        <v>1065</v>
      </c>
      <c r="M59" s="293">
        <v>1281</v>
      </c>
      <c r="N59" s="293">
        <v>1470</v>
      </c>
      <c r="O59" s="293">
        <v>1621</v>
      </c>
      <c r="P59" s="293">
        <v>1770</v>
      </c>
    </row>
    <row r="60" spans="1:16">
      <c r="A60" t="s">
        <v>132</v>
      </c>
      <c r="B60" t="s">
        <v>454</v>
      </c>
      <c r="C60" t="s">
        <v>132</v>
      </c>
      <c r="E60" s="294">
        <v>533</v>
      </c>
      <c r="F60" s="294">
        <v>571</v>
      </c>
      <c r="G60" s="294">
        <v>686</v>
      </c>
      <c r="H60" s="294">
        <v>791</v>
      </c>
      <c r="I60" s="294">
        <v>883</v>
      </c>
      <c r="J60" s="294">
        <v>975</v>
      </c>
      <c r="K60" s="293">
        <v>538</v>
      </c>
      <c r="L60" s="293">
        <v>644</v>
      </c>
      <c r="M60" s="293">
        <v>734</v>
      </c>
      <c r="N60" s="293">
        <v>992</v>
      </c>
      <c r="O60" s="293">
        <v>995</v>
      </c>
      <c r="P60" s="293">
        <v>1144</v>
      </c>
    </row>
    <row r="61" spans="1:16">
      <c r="A61" t="s">
        <v>134</v>
      </c>
      <c r="B61" t="s">
        <v>457</v>
      </c>
      <c r="C61" t="s">
        <v>134</v>
      </c>
      <c r="E61" s="294">
        <v>556</v>
      </c>
      <c r="F61" s="294">
        <v>595</v>
      </c>
      <c r="G61" s="294">
        <v>715</v>
      </c>
      <c r="H61" s="294">
        <v>825</v>
      </c>
      <c r="I61" s="294">
        <v>921</v>
      </c>
      <c r="J61" s="294">
        <v>1016</v>
      </c>
      <c r="K61" s="293">
        <v>650</v>
      </c>
      <c r="L61" s="293">
        <v>654</v>
      </c>
      <c r="M61" s="293">
        <v>862</v>
      </c>
      <c r="N61" s="293">
        <v>1040</v>
      </c>
      <c r="O61" s="293">
        <v>1141</v>
      </c>
      <c r="P61" s="293">
        <v>1241</v>
      </c>
    </row>
    <row r="62" spans="1:16">
      <c r="A62" s="139" t="s">
        <v>42</v>
      </c>
      <c r="B62" s="139" t="s">
        <v>459</v>
      </c>
      <c r="C62" s="139" t="s">
        <v>42</v>
      </c>
      <c r="E62" s="294">
        <v>538</v>
      </c>
      <c r="F62" s="294">
        <v>605</v>
      </c>
      <c r="G62" s="294">
        <v>734</v>
      </c>
      <c r="H62" s="294">
        <v>915</v>
      </c>
      <c r="I62" s="294">
        <v>995</v>
      </c>
      <c r="J62" s="294">
        <v>1126</v>
      </c>
      <c r="K62" s="293">
        <v>538</v>
      </c>
      <c r="L62" s="293">
        <v>605</v>
      </c>
      <c r="M62" s="293">
        <v>734</v>
      </c>
      <c r="N62" s="293">
        <v>992</v>
      </c>
      <c r="O62" s="293">
        <v>995</v>
      </c>
      <c r="P62" s="293">
        <v>1144</v>
      </c>
    </row>
    <row r="63" spans="1:16">
      <c r="A63" s="139" t="s">
        <v>43</v>
      </c>
      <c r="B63" s="139" t="s">
        <v>461</v>
      </c>
      <c r="C63" s="139" t="s">
        <v>43</v>
      </c>
      <c r="E63" s="294">
        <v>778</v>
      </c>
      <c r="F63" s="294">
        <v>834</v>
      </c>
      <c r="G63" s="294">
        <v>1001</v>
      </c>
      <c r="H63" s="294">
        <v>1157</v>
      </c>
      <c r="I63" s="294">
        <v>1291</v>
      </c>
      <c r="J63" s="294">
        <v>1424</v>
      </c>
      <c r="K63" s="293">
        <v>993</v>
      </c>
      <c r="L63" s="293">
        <v>1065</v>
      </c>
      <c r="M63" s="293">
        <v>1281</v>
      </c>
      <c r="N63" s="293">
        <v>1470</v>
      </c>
      <c r="O63" s="293">
        <v>1621</v>
      </c>
      <c r="P63" s="293">
        <v>1770</v>
      </c>
    </row>
    <row r="64" spans="1:16">
      <c r="A64" t="s">
        <v>133</v>
      </c>
      <c r="B64" t="s">
        <v>464</v>
      </c>
      <c r="C64" t="s">
        <v>133</v>
      </c>
      <c r="E64" s="294">
        <v>587</v>
      </c>
      <c r="F64" s="294">
        <v>666</v>
      </c>
      <c r="G64" s="294">
        <v>800</v>
      </c>
      <c r="H64" s="294">
        <v>924</v>
      </c>
      <c r="I64" s="294">
        <v>1031</v>
      </c>
      <c r="J64" s="294">
        <v>1138</v>
      </c>
      <c r="K64" s="293">
        <v>587</v>
      </c>
      <c r="L64" s="293">
        <v>677</v>
      </c>
      <c r="M64" s="293">
        <v>800</v>
      </c>
      <c r="N64" s="293">
        <v>1053</v>
      </c>
      <c r="O64" s="293">
        <v>1233</v>
      </c>
      <c r="P64" s="293">
        <v>1397</v>
      </c>
    </row>
    <row r="65" spans="1:36">
      <c r="A65" t="s">
        <v>135</v>
      </c>
      <c r="B65" t="s">
        <v>467</v>
      </c>
      <c r="C65" t="s">
        <v>135</v>
      </c>
      <c r="E65" s="294">
        <v>533</v>
      </c>
      <c r="F65" s="294">
        <v>571</v>
      </c>
      <c r="G65" s="294">
        <v>686</v>
      </c>
      <c r="H65" s="294">
        <v>791</v>
      </c>
      <c r="I65" s="294">
        <v>883</v>
      </c>
      <c r="J65" s="294">
        <v>975</v>
      </c>
      <c r="K65" s="293">
        <v>538</v>
      </c>
      <c r="L65" s="293">
        <v>582</v>
      </c>
      <c r="M65" s="293">
        <v>734</v>
      </c>
      <c r="N65" s="293">
        <v>969</v>
      </c>
      <c r="O65" s="293">
        <v>1085</v>
      </c>
      <c r="P65" s="293">
        <v>1186</v>
      </c>
    </row>
    <row r="66" spans="1:36">
      <c r="A66" t="s">
        <v>136</v>
      </c>
      <c r="B66" t="s">
        <v>470</v>
      </c>
      <c r="C66" t="s">
        <v>136</v>
      </c>
      <c r="E66" s="294">
        <v>533</v>
      </c>
      <c r="F66" s="294">
        <v>571</v>
      </c>
      <c r="G66" s="294">
        <v>686</v>
      </c>
      <c r="H66" s="294">
        <v>791</v>
      </c>
      <c r="I66" s="294">
        <v>883</v>
      </c>
      <c r="J66" s="294">
        <v>975</v>
      </c>
      <c r="K66" s="293">
        <v>580</v>
      </c>
      <c r="L66" s="293">
        <v>628</v>
      </c>
      <c r="M66" s="293">
        <v>791</v>
      </c>
      <c r="N66" s="293">
        <v>996</v>
      </c>
      <c r="O66" s="293">
        <v>1091</v>
      </c>
      <c r="P66" s="293">
        <v>1186</v>
      </c>
    </row>
    <row r="67" spans="1:36">
      <c r="A67" t="s">
        <v>137</v>
      </c>
      <c r="B67" t="s">
        <v>473</v>
      </c>
      <c r="C67" t="s">
        <v>137</v>
      </c>
      <c r="E67" s="294">
        <v>533</v>
      </c>
      <c r="F67" s="294">
        <v>557</v>
      </c>
      <c r="G67" s="294">
        <v>686</v>
      </c>
      <c r="H67" s="294">
        <v>791</v>
      </c>
      <c r="I67" s="294">
        <v>883</v>
      </c>
      <c r="J67" s="294">
        <v>975</v>
      </c>
      <c r="K67" s="293">
        <v>538</v>
      </c>
      <c r="L67" s="293">
        <v>557</v>
      </c>
      <c r="M67" s="293">
        <v>734</v>
      </c>
      <c r="N67" s="293">
        <v>1004</v>
      </c>
      <c r="O67" s="293">
        <v>1085</v>
      </c>
      <c r="P67" s="293">
        <v>1207</v>
      </c>
    </row>
    <row r="68" spans="1:36">
      <c r="A68" t="s">
        <v>138</v>
      </c>
      <c r="B68" t="s">
        <v>476</v>
      </c>
      <c r="C68" t="s">
        <v>138</v>
      </c>
      <c r="E68" s="294">
        <v>533</v>
      </c>
      <c r="F68" s="294">
        <v>571</v>
      </c>
      <c r="G68" s="294">
        <v>686</v>
      </c>
      <c r="H68" s="294">
        <v>791</v>
      </c>
      <c r="I68" s="294">
        <v>883</v>
      </c>
      <c r="J68" s="294">
        <v>975</v>
      </c>
      <c r="K68" s="293">
        <v>538</v>
      </c>
      <c r="L68" s="293">
        <v>582</v>
      </c>
      <c r="M68" s="293">
        <v>734</v>
      </c>
      <c r="N68" s="293">
        <v>996</v>
      </c>
      <c r="O68" s="293">
        <v>1050</v>
      </c>
      <c r="P68" s="293">
        <v>1186</v>
      </c>
    </row>
    <row r="69" spans="1:36">
      <c r="A69" t="s">
        <v>139</v>
      </c>
      <c r="B69" t="s">
        <v>479</v>
      </c>
      <c r="C69" t="s">
        <v>139</v>
      </c>
      <c r="E69" s="294">
        <v>484</v>
      </c>
      <c r="F69" s="294">
        <v>571</v>
      </c>
      <c r="G69" s="294">
        <v>686</v>
      </c>
      <c r="H69" s="294">
        <v>791</v>
      </c>
      <c r="I69" s="294">
        <v>883</v>
      </c>
      <c r="J69" s="294">
        <v>975</v>
      </c>
      <c r="K69" s="293">
        <v>484</v>
      </c>
      <c r="L69" s="293">
        <v>629</v>
      </c>
      <c r="M69" s="293">
        <v>734</v>
      </c>
      <c r="N69" s="293">
        <v>913</v>
      </c>
      <c r="O69" s="293">
        <v>995</v>
      </c>
      <c r="P69" s="293">
        <v>1144</v>
      </c>
    </row>
    <row r="70" spans="1:36">
      <c r="A70" s="139" t="s">
        <v>73</v>
      </c>
      <c r="B70" s="139" t="s">
        <v>482</v>
      </c>
      <c r="C70" s="139" t="s">
        <v>73</v>
      </c>
      <c r="E70" s="294">
        <v>647</v>
      </c>
      <c r="F70" s="294">
        <v>693</v>
      </c>
      <c r="G70" s="294">
        <v>832</v>
      </c>
      <c r="H70" s="294">
        <v>961</v>
      </c>
      <c r="I70" s="294">
        <v>1072</v>
      </c>
      <c r="J70" s="294">
        <v>1183</v>
      </c>
      <c r="K70" s="293">
        <v>821</v>
      </c>
      <c r="L70" s="293">
        <v>881</v>
      </c>
      <c r="M70" s="293">
        <v>1059</v>
      </c>
      <c r="N70" s="293">
        <v>1215</v>
      </c>
      <c r="O70" s="293">
        <v>1336</v>
      </c>
      <c r="P70" s="293">
        <v>1456</v>
      </c>
    </row>
    <row r="71" spans="1:36">
      <c r="A71" t="s">
        <v>140</v>
      </c>
      <c r="B71" t="s">
        <v>485</v>
      </c>
      <c r="C71" t="s">
        <v>140</v>
      </c>
      <c r="E71" s="294">
        <v>580</v>
      </c>
      <c r="F71" s="294">
        <v>628</v>
      </c>
      <c r="G71" s="294">
        <v>758</v>
      </c>
      <c r="H71" s="294">
        <v>876</v>
      </c>
      <c r="I71" s="294">
        <v>977</v>
      </c>
      <c r="J71" s="294">
        <v>1078</v>
      </c>
      <c r="K71" s="293">
        <v>580</v>
      </c>
      <c r="L71" s="293">
        <v>628</v>
      </c>
      <c r="M71" s="293">
        <v>791</v>
      </c>
      <c r="N71" s="293">
        <v>1044</v>
      </c>
      <c r="O71" s="293">
        <v>1170</v>
      </c>
      <c r="P71" s="293">
        <v>1321</v>
      </c>
    </row>
    <row r="72" spans="1:36" s="223" customFormat="1">
      <c r="A72" s="180" t="s">
        <v>51</v>
      </c>
      <c r="B72" s="180" t="s">
        <v>490</v>
      </c>
      <c r="C72" s="180" t="s">
        <v>51</v>
      </c>
      <c r="E72" s="294">
        <v>533</v>
      </c>
      <c r="F72" s="294">
        <v>571</v>
      </c>
      <c r="G72" s="294">
        <v>686</v>
      </c>
      <c r="H72" s="294">
        <v>791</v>
      </c>
      <c r="I72" s="294">
        <v>883</v>
      </c>
      <c r="J72" s="294">
        <v>975</v>
      </c>
      <c r="K72" s="293">
        <v>548</v>
      </c>
      <c r="L72" s="293">
        <v>687</v>
      </c>
      <c r="M72" s="293">
        <v>831</v>
      </c>
      <c r="N72" s="293">
        <v>996</v>
      </c>
      <c r="O72" s="293">
        <v>1091</v>
      </c>
      <c r="P72" s="293">
        <v>1186</v>
      </c>
      <c r="S72"/>
      <c r="T72"/>
      <c r="U72"/>
      <c r="V72"/>
      <c r="W72"/>
      <c r="X72"/>
      <c r="Y72"/>
      <c r="Z72"/>
      <c r="AA72"/>
      <c r="AB72"/>
      <c r="AC72"/>
      <c r="AD72"/>
      <c r="AE72"/>
      <c r="AF72"/>
      <c r="AG72"/>
      <c r="AH72"/>
      <c r="AI72"/>
      <c r="AJ72"/>
    </row>
    <row r="73" spans="1:36" s="223" customFormat="1">
      <c r="A73" s="348" t="s">
        <v>44</v>
      </c>
      <c r="B73" s="348" t="s">
        <v>487</v>
      </c>
      <c r="C73" s="348" t="s">
        <v>44</v>
      </c>
      <c r="D73" s="224"/>
      <c r="E73" s="52">
        <v>778</v>
      </c>
      <c r="F73" s="52">
        <v>834</v>
      </c>
      <c r="G73" s="52">
        <v>1001</v>
      </c>
      <c r="H73" s="52">
        <v>1157</v>
      </c>
      <c r="I73" s="52">
        <v>1291</v>
      </c>
      <c r="J73" s="52">
        <v>1424</v>
      </c>
      <c r="K73" s="52">
        <v>993</v>
      </c>
      <c r="L73" s="52">
        <v>1065</v>
      </c>
      <c r="M73" s="52">
        <v>1281</v>
      </c>
      <c r="N73" s="52">
        <v>1470</v>
      </c>
      <c r="O73" s="52">
        <v>1621</v>
      </c>
      <c r="P73" s="52">
        <v>1770</v>
      </c>
      <c r="Q73" s="224" t="s">
        <v>3233</v>
      </c>
      <c r="S73"/>
      <c r="T73"/>
      <c r="U73"/>
      <c r="V73"/>
      <c r="W73"/>
      <c r="X73"/>
      <c r="Y73"/>
      <c r="Z73"/>
      <c r="AA73"/>
      <c r="AB73"/>
      <c r="AC73"/>
      <c r="AD73"/>
      <c r="AE73"/>
      <c r="AF73"/>
      <c r="AG73"/>
      <c r="AH73"/>
      <c r="AI73"/>
      <c r="AJ73"/>
    </row>
    <row r="74" spans="1:36">
      <c r="A74" t="s">
        <v>141</v>
      </c>
      <c r="B74" t="s">
        <v>493</v>
      </c>
      <c r="C74" t="s">
        <v>141</v>
      </c>
      <c r="E74" s="294">
        <v>581</v>
      </c>
      <c r="F74" s="294">
        <v>623</v>
      </c>
      <c r="G74" s="294">
        <v>747</v>
      </c>
      <c r="H74" s="294">
        <v>863</v>
      </c>
      <c r="I74" s="294">
        <v>963</v>
      </c>
      <c r="J74" s="294">
        <v>1063</v>
      </c>
      <c r="K74" s="293">
        <v>676</v>
      </c>
      <c r="L74" s="293">
        <v>681</v>
      </c>
      <c r="M74" s="293">
        <v>837</v>
      </c>
      <c r="N74" s="293">
        <v>1089</v>
      </c>
      <c r="O74" s="293">
        <v>1135</v>
      </c>
      <c r="P74" s="293">
        <v>1300</v>
      </c>
    </row>
    <row r="75" spans="1:36">
      <c r="A75" t="s">
        <v>142</v>
      </c>
      <c r="B75" t="s">
        <v>496</v>
      </c>
      <c r="C75" t="s">
        <v>142</v>
      </c>
      <c r="E75" s="294">
        <v>533</v>
      </c>
      <c r="F75" s="294">
        <v>571</v>
      </c>
      <c r="G75" s="294">
        <v>686</v>
      </c>
      <c r="H75" s="294">
        <v>791</v>
      </c>
      <c r="I75" s="294">
        <v>883</v>
      </c>
      <c r="J75" s="294">
        <v>975</v>
      </c>
      <c r="K75" s="293">
        <v>540</v>
      </c>
      <c r="L75" s="293">
        <v>595</v>
      </c>
      <c r="M75" s="293">
        <v>734</v>
      </c>
      <c r="N75" s="293">
        <v>996</v>
      </c>
      <c r="O75" s="293">
        <v>1091</v>
      </c>
      <c r="P75" s="293">
        <v>1186</v>
      </c>
    </row>
    <row r="76" spans="1:36">
      <c r="A76" t="s">
        <v>143</v>
      </c>
      <c r="B76" t="s">
        <v>499</v>
      </c>
      <c r="C76" t="s">
        <v>143</v>
      </c>
      <c r="E76" s="294">
        <v>565</v>
      </c>
      <c r="F76" s="294">
        <v>585</v>
      </c>
      <c r="G76" s="294">
        <v>746</v>
      </c>
      <c r="H76" s="294">
        <v>862</v>
      </c>
      <c r="I76" s="294">
        <v>962</v>
      </c>
      <c r="J76" s="294">
        <v>1061</v>
      </c>
      <c r="K76" s="293">
        <v>565</v>
      </c>
      <c r="L76" s="293">
        <v>585</v>
      </c>
      <c r="M76" s="293">
        <v>771</v>
      </c>
      <c r="N76" s="293">
        <v>1087</v>
      </c>
      <c r="O76" s="293">
        <v>1129</v>
      </c>
      <c r="P76" s="293">
        <v>1297</v>
      </c>
    </row>
    <row r="77" spans="1:36">
      <c r="A77" t="s">
        <v>144</v>
      </c>
      <c r="B77" t="s">
        <v>502</v>
      </c>
      <c r="C77" t="s">
        <v>144</v>
      </c>
      <c r="E77" s="294">
        <v>584</v>
      </c>
      <c r="F77" s="294">
        <v>605</v>
      </c>
      <c r="G77" s="294">
        <v>797</v>
      </c>
      <c r="H77" s="294">
        <v>941</v>
      </c>
      <c r="I77" s="294">
        <v>1050</v>
      </c>
      <c r="J77" s="294">
        <v>1158</v>
      </c>
      <c r="K77" s="293">
        <v>584</v>
      </c>
      <c r="L77" s="293">
        <v>605</v>
      </c>
      <c r="M77" s="293">
        <v>797</v>
      </c>
      <c r="N77" s="293">
        <v>1077</v>
      </c>
      <c r="O77" s="293">
        <v>1081</v>
      </c>
      <c r="P77" s="293">
        <v>1243</v>
      </c>
    </row>
    <row r="78" spans="1:36">
      <c r="A78" t="s">
        <v>145</v>
      </c>
      <c r="B78" t="s">
        <v>505</v>
      </c>
      <c r="C78" t="s">
        <v>145</v>
      </c>
      <c r="E78" s="294">
        <v>538</v>
      </c>
      <c r="F78" s="294">
        <v>582</v>
      </c>
      <c r="G78" s="294">
        <v>712</v>
      </c>
      <c r="H78" s="294">
        <v>823</v>
      </c>
      <c r="I78" s="294">
        <v>918</v>
      </c>
      <c r="J78" s="294">
        <v>1013</v>
      </c>
      <c r="K78" s="293">
        <v>538</v>
      </c>
      <c r="L78" s="293">
        <v>582</v>
      </c>
      <c r="M78" s="293">
        <v>734</v>
      </c>
      <c r="N78" s="293">
        <v>985</v>
      </c>
      <c r="O78" s="293">
        <v>1085</v>
      </c>
      <c r="P78" s="293">
        <v>1248</v>
      </c>
    </row>
    <row r="79" spans="1:36">
      <c r="A79" t="s">
        <v>146</v>
      </c>
      <c r="B79" t="s">
        <v>508</v>
      </c>
      <c r="C79" t="s">
        <v>146</v>
      </c>
      <c r="E79" s="294">
        <v>533</v>
      </c>
      <c r="F79" s="294">
        <v>571</v>
      </c>
      <c r="G79" s="294">
        <v>686</v>
      </c>
      <c r="H79" s="294">
        <v>791</v>
      </c>
      <c r="I79" s="294">
        <v>883</v>
      </c>
      <c r="J79" s="294">
        <v>975</v>
      </c>
      <c r="K79" s="293">
        <v>565</v>
      </c>
      <c r="L79" s="293">
        <v>617</v>
      </c>
      <c r="M79" s="293">
        <v>770</v>
      </c>
      <c r="N79" s="293">
        <v>958</v>
      </c>
      <c r="O79" s="293">
        <v>1044</v>
      </c>
      <c r="P79" s="293">
        <v>1186</v>
      </c>
    </row>
    <row r="80" spans="1:36">
      <c r="A80" t="s">
        <v>147</v>
      </c>
      <c r="B80" t="s">
        <v>511</v>
      </c>
      <c r="C80" t="s">
        <v>147</v>
      </c>
      <c r="E80" s="294">
        <v>533</v>
      </c>
      <c r="F80" s="294">
        <v>571</v>
      </c>
      <c r="G80" s="294">
        <v>686</v>
      </c>
      <c r="H80" s="294">
        <v>791</v>
      </c>
      <c r="I80" s="294">
        <v>883</v>
      </c>
      <c r="J80" s="294">
        <v>975</v>
      </c>
      <c r="K80" s="293">
        <v>580</v>
      </c>
      <c r="L80" s="293">
        <v>628</v>
      </c>
      <c r="M80" s="293">
        <v>791</v>
      </c>
      <c r="N80" s="293">
        <v>996</v>
      </c>
      <c r="O80" s="293">
        <v>1091</v>
      </c>
      <c r="P80" s="293">
        <v>1186</v>
      </c>
    </row>
    <row r="81" spans="1:16">
      <c r="A81" s="139" t="s">
        <v>53</v>
      </c>
      <c r="B81" s="139" t="s">
        <v>513</v>
      </c>
      <c r="C81" s="139" t="s">
        <v>53</v>
      </c>
      <c r="E81" s="294">
        <v>693</v>
      </c>
      <c r="F81" s="294">
        <v>743</v>
      </c>
      <c r="G81" s="294">
        <v>891</v>
      </c>
      <c r="H81" s="294">
        <v>1030</v>
      </c>
      <c r="I81" s="294">
        <v>1148</v>
      </c>
      <c r="J81" s="294">
        <v>1268</v>
      </c>
      <c r="K81" s="293">
        <v>881</v>
      </c>
      <c r="L81" s="293">
        <v>946</v>
      </c>
      <c r="M81" s="293">
        <v>1137</v>
      </c>
      <c r="N81" s="293">
        <v>1305</v>
      </c>
      <c r="O81" s="293">
        <v>1436</v>
      </c>
      <c r="P81" s="293">
        <v>1567</v>
      </c>
    </row>
    <row r="82" spans="1:16">
      <c r="A82" t="s">
        <v>148</v>
      </c>
      <c r="B82" t="s">
        <v>516</v>
      </c>
      <c r="C82" t="s">
        <v>148</v>
      </c>
      <c r="E82" s="294">
        <v>568</v>
      </c>
      <c r="F82" s="294">
        <v>635</v>
      </c>
      <c r="G82" s="294">
        <v>762</v>
      </c>
      <c r="H82" s="294">
        <v>880</v>
      </c>
      <c r="I82" s="294">
        <v>982</v>
      </c>
      <c r="J82" s="294">
        <v>1083</v>
      </c>
      <c r="K82" s="293">
        <v>568</v>
      </c>
      <c r="L82" s="293">
        <v>645</v>
      </c>
      <c r="M82" s="293">
        <v>774</v>
      </c>
      <c r="N82" s="293">
        <v>1017</v>
      </c>
      <c r="O82" s="293">
        <v>1225</v>
      </c>
      <c r="P82" s="293">
        <v>1333</v>
      </c>
    </row>
    <row r="83" spans="1:16">
      <c r="A83" t="s">
        <v>149</v>
      </c>
      <c r="B83" t="s">
        <v>519</v>
      </c>
      <c r="C83" t="s">
        <v>149</v>
      </c>
      <c r="E83" s="294">
        <v>538</v>
      </c>
      <c r="F83" s="294">
        <v>557</v>
      </c>
      <c r="G83" s="294">
        <v>696</v>
      </c>
      <c r="H83" s="294">
        <v>803</v>
      </c>
      <c r="I83" s="294">
        <v>896</v>
      </c>
      <c r="J83" s="294">
        <v>989</v>
      </c>
      <c r="K83" s="293">
        <v>538</v>
      </c>
      <c r="L83" s="293">
        <v>557</v>
      </c>
      <c r="M83" s="293">
        <v>734</v>
      </c>
      <c r="N83" s="293">
        <v>1010</v>
      </c>
      <c r="O83" s="293">
        <v>1108</v>
      </c>
      <c r="P83" s="293">
        <v>1203</v>
      </c>
    </row>
    <row r="84" spans="1:16">
      <c r="A84" t="s">
        <v>150</v>
      </c>
      <c r="B84" t="s">
        <v>522</v>
      </c>
      <c r="C84" t="s">
        <v>150</v>
      </c>
      <c r="E84" s="294">
        <v>533</v>
      </c>
      <c r="F84" s="294">
        <v>571</v>
      </c>
      <c r="G84" s="294">
        <v>686</v>
      </c>
      <c r="H84" s="294">
        <v>791</v>
      </c>
      <c r="I84" s="294">
        <v>883</v>
      </c>
      <c r="J84" s="294">
        <v>975</v>
      </c>
      <c r="K84" s="293">
        <v>571</v>
      </c>
      <c r="L84" s="293">
        <v>683</v>
      </c>
      <c r="M84" s="293">
        <v>778</v>
      </c>
      <c r="N84" s="293">
        <v>996</v>
      </c>
      <c r="O84" s="293">
        <v>1091</v>
      </c>
      <c r="P84" s="293">
        <v>1186</v>
      </c>
    </row>
    <row r="85" spans="1:16">
      <c r="A85" t="s">
        <v>151</v>
      </c>
      <c r="B85" t="s">
        <v>525</v>
      </c>
      <c r="C85" t="s">
        <v>151</v>
      </c>
      <c r="E85" s="294">
        <v>538</v>
      </c>
      <c r="F85" s="294">
        <v>582</v>
      </c>
      <c r="G85" s="294">
        <v>734</v>
      </c>
      <c r="H85" s="294">
        <v>883</v>
      </c>
      <c r="I85" s="294">
        <v>985</v>
      </c>
      <c r="J85" s="294">
        <v>1086</v>
      </c>
      <c r="K85" s="293">
        <v>538</v>
      </c>
      <c r="L85" s="293">
        <v>582</v>
      </c>
      <c r="M85" s="293">
        <v>734</v>
      </c>
      <c r="N85" s="293">
        <v>1050</v>
      </c>
      <c r="O85" s="293">
        <v>1129</v>
      </c>
      <c r="P85" s="293">
        <v>1298</v>
      </c>
    </row>
    <row r="86" spans="1:16">
      <c r="A86" s="139" t="s">
        <v>54</v>
      </c>
      <c r="B86" s="139" t="s">
        <v>527</v>
      </c>
      <c r="C86" s="139" t="s">
        <v>54</v>
      </c>
      <c r="E86" s="294">
        <v>693</v>
      </c>
      <c r="F86" s="294">
        <v>743</v>
      </c>
      <c r="G86" s="294">
        <v>891</v>
      </c>
      <c r="H86" s="294">
        <v>1030</v>
      </c>
      <c r="I86" s="294">
        <v>1148</v>
      </c>
      <c r="J86" s="294">
        <v>1268</v>
      </c>
      <c r="K86" s="293">
        <v>881</v>
      </c>
      <c r="L86" s="293">
        <v>946</v>
      </c>
      <c r="M86" s="293">
        <v>1137</v>
      </c>
      <c r="N86" s="293">
        <v>1305</v>
      </c>
      <c r="O86" s="293">
        <v>1436</v>
      </c>
      <c r="P86" s="293">
        <v>1567</v>
      </c>
    </row>
    <row r="87" spans="1:16">
      <c r="A87" t="s">
        <v>152</v>
      </c>
      <c r="B87" t="s">
        <v>530</v>
      </c>
      <c r="C87" t="s">
        <v>152</v>
      </c>
      <c r="E87" s="294">
        <v>552</v>
      </c>
      <c r="F87" s="294">
        <v>591</v>
      </c>
      <c r="G87" s="294">
        <v>710</v>
      </c>
      <c r="H87" s="294">
        <v>820</v>
      </c>
      <c r="I87" s="294">
        <v>915</v>
      </c>
      <c r="J87" s="294">
        <v>1010</v>
      </c>
      <c r="K87" s="293">
        <v>555</v>
      </c>
      <c r="L87" s="293">
        <v>601</v>
      </c>
      <c r="M87" s="293">
        <v>757</v>
      </c>
      <c r="N87" s="293">
        <v>942</v>
      </c>
      <c r="O87" s="293">
        <v>1144</v>
      </c>
      <c r="P87" s="293">
        <v>1243</v>
      </c>
    </row>
    <row r="88" spans="1:16">
      <c r="A88" t="s">
        <v>153</v>
      </c>
      <c r="B88" t="s">
        <v>533</v>
      </c>
      <c r="C88" t="s">
        <v>153</v>
      </c>
      <c r="E88" s="294">
        <v>647</v>
      </c>
      <c r="F88" s="294">
        <v>693</v>
      </c>
      <c r="G88" s="294">
        <v>832</v>
      </c>
      <c r="H88" s="294">
        <v>961</v>
      </c>
      <c r="I88" s="294">
        <v>1072</v>
      </c>
      <c r="J88" s="294">
        <v>1183</v>
      </c>
      <c r="K88" s="293">
        <v>709</v>
      </c>
      <c r="L88" s="293">
        <v>734</v>
      </c>
      <c r="M88" s="293">
        <v>967</v>
      </c>
      <c r="N88" s="293">
        <v>1215</v>
      </c>
      <c r="O88" s="293">
        <v>1336</v>
      </c>
      <c r="P88" s="293">
        <v>1456</v>
      </c>
    </row>
    <row r="89" spans="1:16">
      <c r="A89" t="s">
        <v>154</v>
      </c>
      <c r="B89" t="s">
        <v>536</v>
      </c>
      <c r="C89" t="s">
        <v>154</v>
      </c>
      <c r="E89" s="294">
        <v>580</v>
      </c>
      <c r="F89" s="294">
        <v>628</v>
      </c>
      <c r="G89" s="294">
        <v>791</v>
      </c>
      <c r="H89" s="294">
        <v>1044</v>
      </c>
      <c r="I89" s="294">
        <v>1170</v>
      </c>
      <c r="J89" s="294">
        <v>1346</v>
      </c>
      <c r="K89" s="293">
        <v>580</v>
      </c>
      <c r="L89" s="293">
        <v>628</v>
      </c>
      <c r="M89" s="293">
        <v>791</v>
      </c>
      <c r="N89" s="293">
        <v>1044</v>
      </c>
      <c r="O89" s="293">
        <v>1170</v>
      </c>
      <c r="P89" s="293">
        <v>1346</v>
      </c>
    </row>
    <row r="90" spans="1:16">
      <c r="A90" s="139" t="s">
        <v>88</v>
      </c>
      <c r="B90" s="139" t="s">
        <v>539</v>
      </c>
      <c r="C90" s="139" t="s">
        <v>88</v>
      </c>
      <c r="E90" s="294">
        <v>632</v>
      </c>
      <c r="F90" s="294">
        <v>677</v>
      </c>
      <c r="G90" s="294">
        <v>812</v>
      </c>
      <c r="H90" s="294">
        <v>938</v>
      </c>
      <c r="I90" s="294">
        <v>1047</v>
      </c>
      <c r="J90" s="294">
        <v>1156</v>
      </c>
      <c r="K90" s="293">
        <v>723</v>
      </c>
      <c r="L90" s="293">
        <v>837</v>
      </c>
      <c r="M90" s="293">
        <v>1033</v>
      </c>
      <c r="N90" s="293">
        <v>1186</v>
      </c>
      <c r="O90" s="293">
        <v>1304</v>
      </c>
      <c r="P90" s="293">
        <v>1420</v>
      </c>
    </row>
    <row r="91" spans="1:16">
      <c r="A91" t="s">
        <v>155</v>
      </c>
      <c r="B91" t="s">
        <v>542</v>
      </c>
      <c r="C91" t="s">
        <v>155</v>
      </c>
      <c r="E91" s="294">
        <v>566</v>
      </c>
      <c r="F91" s="294">
        <v>606</v>
      </c>
      <c r="G91" s="294">
        <v>728</v>
      </c>
      <c r="H91" s="294">
        <v>841</v>
      </c>
      <c r="I91" s="294">
        <v>938</v>
      </c>
      <c r="J91" s="294">
        <v>1036</v>
      </c>
      <c r="K91" s="293">
        <v>631</v>
      </c>
      <c r="L91" s="293">
        <v>634</v>
      </c>
      <c r="M91" s="293">
        <v>764</v>
      </c>
      <c r="N91" s="293">
        <v>1060</v>
      </c>
      <c r="O91" s="293">
        <v>1130</v>
      </c>
      <c r="P91" s="293">
        <v>1264</v>
      </c>
    </row>
    <row r="92" spans="1:16">
      <c r="A92" t="s">
        <v>156</v>
      </c>
      <c r="B92" t="s">
        <v>545</v>
      </c>
      <c r="C92" t="s">
        <v>156</v>
      </c>
      <c r="E92" s="294">
        <v>573</v>
      </c>
      <c r="F92" s="294">
        <v>614</v>
      </c>
      <c r="G92" s="294">
        <v>737</v>
      </c>
      <c r="H92" s="294">
        <v>851</v>
      </c>
      <c r="I92" s="294">
        <v>950</v>
      </c>
      <c r="J92" s="294">
        <v>1048</v>
      </c>
      <c r="K92" s="293">
        <v>597</v>
      </c>
      <c r="L92" s="293">
        <v>618</v>
      </c>
      <c r="M92" s="293">
        <v>814</v>
      </c>
      <c r="N92" s="293">
        <v>1074</v>
      </c>
      <c r="O92" s="293">
        <v>1179</v>
      </c>
      <c r="P92" s="293">
        <v>1282</v>
      </c>
    </row>
    <row r="93" spans="1:16">
      <c r="A93" s="139" t="s">
        <v>83</v>
      </c>
      <c r="B93" s="139" t="s">
        <v>548</v>
      </c>
      <c r="C93" s="139" t="s">
        <v>83</v>
      </c>
      <c r="E93" s="294">
        <v>637</v>
      </c>
      <c r="F93" s="294">
        <v>683</v>
      </c>
      <c r="G93" s="294">
        <v>820</v>
      </c>
      <c r="H93" s="294">
        <v>946</v>
      </c>
      <c r="I93" s="294">
        <v>1056</v>
      </c>
      <c r="J93" s="294">
        <v>1165</v>
      </c>
      <c r="K93" s="293">
        <v>661</v>
      </c>
      <c r="L93" s="293">
        <v>792</v>
      </c>
      <c r="M93" s="293">
        <v>959</v>
      </c>
      <c r="N93" s="293">
        <v>1196</v>
      </c>
      <c r="O93" s="293">
        <v>1315</v>
      </c>
      <c r="P93" s="293">
        <v>1432</v>
      </c>
    </row>
    <row r="94" spans="1:16">
      <c r="A94" s="139" t="s">
        <v>66</v>
      </c>
      <c r="B94" s="139" t="s">
        <v>551</v>
      </c>
      <c r="C94" s="139" t="s">
        <v>66</v>
      </c>
      <c r="E94" s="294">
        <v>581</v>
      </c>
      <c r="F94" s="294">
        <v>623</v>
      </c>
      <c r="G94" s="294">
        <v>747</v>
      </c>
      <c r="H94" s="294">
        <v>863</v>
      </c>
      <c r="I94" s="294">
        <v>963</v>
      </c>
      <c r="J94" s="294">
        <v>1063</v>
      </c>
      <c r="K94" s="293">
        <v>603</v>
      </c>
      <c r="L94" s="293">
        <v>721</v>
      </c>
      <c r="M94" s="293">
        <v>850</v>
      </c>
      <c r="N94" s="293">
        <v>1089</v>
      </c>
      <c r="O94" s="293">
        <v>1195</v>
      </c>
      <c r="P94" s="293">
        <v>1300</v>
      </c>
    </row>
    <row r="95" spans="1:16">
      <c r="A95" t="s">
        <v>157</v>
      </c>
      <c r="B95" t="s">
        <v>554</v>
      </c>
      <c r="C95" t="s">
        <v>157</v>
      </c>
      <c r="E95" s="294">
        <v>545</v>
      </c>
      <c r="F95" s="294">
        <v>564</v>
      </c>
      <c r="G95" s="294">
        <v>708</v>
      </c>
      <c r="H95" s="294">
        <v>819</v>
      </c>
      <c r="I95" s="294">
        <v>913</v>
      </c>
      <c r="J95" s="294">
        <v>1008</v>
      </c>
      <c r="K95" s="293">
        <v>545</v>
      </c>
      <c r="L95" s="293">
        <v>564</v>
      </c>
      <c r="M95" s="293">
        <v>743</v>
      </c>
      <c r="N95" s="293">
        <v>958</v>
      </c>
      <c r="O95" s="293">
        <v>1008</v>
      </c>
      <c r="P95" s="293">
        <v>1159</v>
      </c>
    </row>
    <row r="96" spans="1:16">
      <c r="A96" s="139" t="s">
        <v>81</v>
      </c>
      <c r="B96" s="139" t="s">
        <v>556</v>
      </c>
      <c r="C96" s="139" t="s">
        <v>81</v>
      </c>
      <c r="E96" s="294">
        <v>648</v>
      </c>
      <c r="F96" s="294">
        <v>695</v>
      </c>
      <c r="G96" s="294">
        <v>833</v>
      </c>
      <c r="H96" s="294">
        <v>963</v>
      </c>
      <c r="I96" s="294">
        <v>1075</v>
      </c>
      <c r="J96" s="294">
        <v>1186</v>
      </c>
      <c r="K96" s="293">
        <v>761</v>
      </c>
      <c r="L96" s="293">
        <v>884</v>
      </c>
      <c r="M96" s="293">
        <v>1062</v>
      </c>
      <c r="N96" s="293">
        <v>1219</v>
      </c>
      <c r="O96" s="293">
        <v>1340</v>
      </c>
      <c r="P96" s="293">
        <v>1460</v>
      </c>
    </row>
    <row r="97" spans="1:16">
      <c r="A97" t="s">
        <v>158</v>
      </c>
      <c r="B97" t="s">
        <v>559</v>
      </c>
      <c r="C97" t="s">
        <v>158</v>
      </c>
      <c r="E97" s="294">
        <v>533</v>
      </c>
      <c r="F97" s="294">
        <v>571</v>
      </c>
      <c r="G97" s="294">
        <v>686</v>
      </c>
      <c r="H97" s="294">
        <v>791</v>
      </c>
      <c r="I97" s="294">
        <v>883</v>
      </c>
      <c r="J97" s="294">
        <v>975</v>
      </c>
      <c r="K97" s="293">
        <v>538</v>
      </c>
      <c r="L97" s="293">
        <v>644</v>
      </c>
      <c r="M97" s="293">
        <v>734</v>
      </c>
      <c r="N97" s="293">
        <v>996</v>
      </c>
      <c r="O97" s="293">
        <v>1091</v>
      </c>
      <c r="P97" s="293">
        <v>1186</v>
      </c>
    </row>
    <row r="98" spans="1:16">
      <c r="A98" t="s">
        <v>159</v>
      </c>
      <c r="B98" t="s">
        <v>562</v>
      </c>
      <c r="C98" t="s">
        <v>159</v>
      </c>
      <c r="E98" s="294">
        <v>533</v>
      </c>
      <c r="F98" s="294">
        <v>571</v>
      </c>
      <c r="G98" s="294">
        <v>686</v>
      </c>
      <c r="H98" s="294">
        <v>791</v>
      </c>
      <c r="I98" s="294">
        <v>883</v>
      </c>
      <c r="J98" s="294">
        <v>975</v>
      </c>
      <c r="K98" s="293">
        <v>538</v>
      </c>
      <c r="L98" s="293">
        <v>592</v>
      </c>
      <c r="M98" s="293">
        <v>734</v>
      </c>
      <c r="N98" s="293">
        <v>996</v>
      </c>
      <c r="O98" s="293">
        <v>1085</v>
      </c>
      <c r="P98" s="293">
        <v>1186</v>
      </c>
    </row>
    <row r="99" spans="1:16">
      <c r="A99" t="s">
        <v>160</v>
      </c>
      <c r="B99" t="s">
        <v>565</v>
      </c>
      <c r="C99" t="s">
        <v>160</v>
      </c>
      <c r="E99" s="294">
        <v>538</v>
      </c>
      <c r="F99" s="294">
        <v>618</v>
      </c>
      <c r="G99" s="294">
        <v>734</v>
      </c>
      <c r="H99" s="294">
        <v>858</v>
      </c>
      <c r="I99" s="294">
        <v>957</v>
      </c>
      <c r="J99" s="294">
        <v>1056</v>
      </c>
      <c r="K99" s="293">
        <v>538</v>
      </c>
      <c r="L99" s="293">
        <v>644</v>
      </c>
      <c r="M99" s="293">
        <v>734</v>
      </c>
      <c r="N99" s="293">
        <v>913</v>
      </c>
      <c r="O99" s="293">
        <v>1085</v>
      </c>
      <c r="P99" s="293">
        <v>1248</v>
      </c>
    </row>
    <row r="100" spans="1:16">
      <c r="A100" t="s">
        <v>161</v>
      </c>
      <c r="B100" t="s">
        <v>568</v>
      </c>
      <c r="C100" t="s">
        <v>161</v>
      </c>
      <c r="E100" s="294">
        <v>535</v>
      </c>
      <c r="F100" s="294">
        <v>573</v>
      </c>
      <c r="G100" s="294">
        <v>687</v>
      </c>
      <c r="H100" s="294">
        <v>794</v>
      </c>
      <c r="I100" s="294">
        <v>886</v>
      </c>
      <c r="J100" s="294">
        <v>978</v>
      </c>
      <c r="K100" s="293">
        <v>597</v>
      </c>
      <c r="L100" s="293">
        <v>670</v>
      </c>
      <c r="M100" s="293">
        <v>814</v>
      </c>
      <c r="N100" s="293">
        <v>1012</v>
      </c>
      <c r="O100" s="293">
        <v>1181</v>
      </c>
      <c r="P100" s="293">
        <v>1285</v>
      </c>
    </row>
    <row r="101" spans="1:16">
      <c r="A101" t="s">
        <v>162</v>
      </c>
      <c r="B101" t="s">
        <v>571</v>
      </c>
      <c r="C101" t="s">
        <v>162</v>
      </c>
      <c r="E101" s="294">
        <v>533</v>
      </c>
      <c r="F101" s="294">
        <v>557</v>
      </c>
      <c r="G101" s="294">
        <v>686</v>
      </c>
      <c r="H101" s="294">
        <v>791</v>
      </c>
      <c r="I101" s="294">
        <v>883</v>
      </c>
      <c r="J101" s="294">
        <v>975</v>
      </c>
      <c r="K101" s="293">
        <v>538</v>
      </c>
      <c r="L101" s="293">
        <v>557</v>
      </c>
      <c r="M101" s="293">
        <v>734</v>
      </c>
      <c r="N101" s="293">
        <v>969</v>
      </c>
      <c r="O101" s="293">
        <v>1085</v>
      </c>
      <c r="P101" s="293">
        <v>1186</v>
      </c>
    </row>
    <row r="102" spans="1:16">
      <c r="A102" s="139" t="s">
        <v>30</v>
      </c>
      <c r="B102" s="139" t="s">
        <v>574</v>
      </c>
      <c r="C102" s="139" t="s">
        <v>30</v>
      </c>
      <c r="E102" s="294">
        <v>591</v>
      </c>
      <c r="F102" s="294">
        <v>633</v>
      </c>
      <c r="G102" s="294">
        <v>760</v>
      </c>
      <c r="H102" s="294">
        <v>877</v>
      </c>
      <c r="I102" s="294">
        <v>978</v>
      </c>
      <c r="J102" s="294">
        <v>1080</v>
      </c>
      <c r="K102" s="293">
        <v>661</v>
      </c>
      <c r="L102" s="293">
        <v>708</v>
      </c>
      <c r="M102" s="293">
        <v>880</v>
      </c>
      <c r="N102" s="293">
        <v>1108</v>
      </c>
      <c r="O102" s="293">
        <v>1205</v>
      </c>
      <c r="P102" s="293">
        <v>1323</v>
      </c>
    </row>
    <row r="103" spans="1:16">
      <c r="A103" s="139" t="s">
        <v>55</v>
      </c>
      <c r="B103" s="139" t="s">
        <v>576</v>
      </c>
      <c r="C103" s="139" t="s">
        <v>55</v>
      </c>
      <c r="E103" s="294">
        <v>693</v>
      </c>
      <c r="F103" s="294">
        <v>743</v>
      </c>
      <c r="G103" s="294">
        <v>891</v>
      </c>
      <c r="H103" s="294">
        <v>1030</v>
      </c>
      <c r="I103" s="294">
        <v>1148</v>
      </c>
      <c r="J103" s="294">
        <v>1268</v>
      </c>
      <c r="K103" s="293">
        <v>881</v>
      </c>
      <c r="L103" s="293">
        <v>946</v>
      </c>
      <c r="M103" s="293">
        <v>1137</v>
      </c>
      <c r="N103" s="293">
        <v>1305</v>
      </c>
      <c r="O103" s="293">
        <v>1436</v>
      </c>
      <c r="P103" s="293">
        <v>1567</v>
      </c>
    </row>
    <row r="104" spans="1:16">
      <c r="A104" t="s">
        <v>163</v>
      </c>
      <c r="B104" t="s">
        <v>579</v>
      </c>
      <c r="C104" t="s">
        <v>163</v>
      </c>
      <c r="E104" s="294">
        <v>549</v>
      </c>
      <c r="F104" s="294">
        <v>623</v>
      </c>
      <c r="G104" s="294">
        <v>747</v>
      </c>
      <c r="H104" s="294">
        <v>863</v>
      </c>
      <c r="I104" s="294">
        <v>963</v>
      </c>
      <c r="J104" s="294">
        <v>1063</v>
      </c>
      <c r="K104" s="293">
        <v>549</v>
      </c>
      <c r="L104" s="293">
        <v>673</v>
      </c>
      <c r="M104" s="293">
        <v>832</v>
      </c>
      <c r="N104" s="293">
        <v>1045</v>
      </c>
      <c r="O104" s="293">
        <v>1128</v>
      </c>
      <c r="P104" s="293">
        <v>1297</v>
      </c>
    </row>
    <row r="105" spans="1:16">
      <c r="A105" t="s">
        <v>164</v>
      </c>
      <c r="B105" t="s">
        <v>582</v>
      </c>
      <c r="C105" t="s">
        <v>164</v>
      </c>
      <c r="E105" s="294">
        <v>628</v>
      </c>
      <c r="F105" s="294">
        <v>740</v>
      </c>
      <c r="G105" s="294">
        <v>857</v>
      </c>
      <c r="H105" s="294">
        <v>1027</v>
      </c>
      <c r="I105" s="294">
        <v>1146</v>
      </c>
      <c r="J105" s="294">
        <v>1264</v>
      </c>
      <c r="K105" s="293">
        <v>628</v>
      </c>
      <c r="L105" s="293">
        <v>752</v>
      </c>
      <c r="M105" s="293">
        <v>857</v>
      </c>
      <c r="N105" s="293">
        <v>1226</v>
      </c>
      <c r="O105" s="293">
        <v>1267</v>
      </c>
      <c r="P105" s="293">
        <v>1457</v>
      </c>
    </row>
    <row r="106" spans="1:16">
      <c r="A106" t="s">
        <v>165</v>
      </c>
      <c r="B106" t="s">
        <v>585</v>
      </c>
      <c r="C106" t="s">
        <v>165</v>
      </c>
      <c r="E106" s="294">
        <v>533</v>
      </c>
      <c r="F106" s="294">
        <v>571</v>
      </c>
      <c r="G106" s="294">
        <v>686</v>
      </c>
      <c r="H106" s="294">
        <v>791</v>
      </c>
      <c r="I106" s="294">
        <v>883</v>
      </c>
      <c r="J106" s="294">
        <v>975</v>
      </c>
      <c r="K106" s="293">
        <v>538</v>
      </c>
      <c r="L106" s="293">
        <v>644</v>
      </c>
      <c r="M106" s="293">
        <v>734</v>
      </c>
      <c r="N106" s="293">
        <v>996</v>
      </c>
      <c r="O106" s="293">
        <v>1085</v>
      </c>
      <c r="P106" s="293">
        <v>1186</v>
      </c>
    </row>
    <row r="107" spans="1:16">
      <c r="A107" s="139" t="s">
        <v>27</v>
      </c>
      <c r="B107" s="139" t="s">
        <v>587</v>
      </c>
      <c r="C107" s="139" t="s">
        <v>27</v>
      </c>
      <c r="E107" s="294">
        <v>866</v>
      </c>
      <c r="F107" s="294">
        <v>928</v>
      </c>
      <c r="G107" s="294">
        <v>1113</v>
      </c>
      <c r="H107" s="294">
        <v>1286</v>
      </c>
      <c r="I107" s="294">
        <v>1435</v>
      </c>
      <c r="J107" s="294">
        <v>1583</v>
      </c>
      <c r="K107" s="293">
        <v>1059</v>
      </c>
      <c r="L107" s="293">
        <v>1186</v>
      </c>
      <c r="M107" s="293">
        <v>1426</v>
      </c>
      <c r="N107" s="293">
        <v>1638</v>
      </c>
      <c r="O107" s="293">
        <v>1808</v>
      </c>
      <c r="P107" s="293">
        <v>1976</v>
      </c>
    </row>
    <row r="108" spans="1:16">
      <c r="A108" t="s">
        <v>166</v>
      </c>
      <c r="B108" t="s">
        <v>590</v>
      </c>
      <c r="C108" t="s">
        <v>166</v>
      </c>
      <c r="E108" s="294">
        <v>673</v>
      </c>
      <c r="F108" s="294">
        <v>721</v>
      </c>
      <c r="G108" s="294">
        <v>866</v>
      </c>
      <c r="H108" s="294">
        <v>1001</v>
      </c>
      <c r="I108" s="294">
        <v>1117</v>
      </c>
      <c r="J108" s="294">
        <v>1232</v>
      </c>
      <c r="K108" s="293">
        <v>713</v>
      </c>
      <c r="L108" s="293">
        <v>738</v>
      </c>
      <c r="M108" s="293">
        <v>972</v>
      </c>
      <c r="N108" s="293">
        <v>1209</v>
      </c>
      <c r="O108" s="293">
        <v>1395</v>
      </c>
      <c r="P108" s="293">
        <v>1521</v>
      </c>
    </row>
    <row r="109" spans="1:16">
      <c r="A109" t="s">
        <v>167</v>
      </c>
      <c r="B109" t="s">
        <v>593</v>
      </c>
      <c r="C109" t="s">
        <v>167</v>
      </c>
      <c r="E109" s="294">
        <v>533</v>
      </c>
      <c r="F109" s="294">
        <v>571</v>
      </c>
      <c r="G109" s="294">
        <v>686</v>
      </c>
      <c r="H109" s="294">
        <v>791</v>
      </c>
      <c r="I109" s="294">
        <v>883</v>
      </c>
      <c r="J109" s="294">
        <v>975</v>
      </c>
      <c r="K109" s="293">
        <v>588</v>
      </c>
      <c r="L109" s="293">
        <v>609</v>
      </c>
      <c r="M109" s="293">
        <v>802</v>
      </c>
      <c r="N109" s="293">
        <v>996</v>
      </c>
      <c r="O109" s="293">
        <v>1091</v>
      </c>
      <c r="P109" s="293">
        <v>1186</v>
      </c>
    </row>
    <row r="110" spans="1:16">
      <c r="A110" s="139" t="s">
        <v>70</v>
      </c>
      <c r="B110" s="139" t="s">
        <v>596</v>
      </c>
      <c r="C110" s="139" t="s">
        <v>70</v>
      </c>
      <c r="E110" s="294">
        <v>533</v>
      </c>
      <c r="F110" s="294">
        <v>571</v>
      </c>
      <c r="G110" s="294">
        <v>686</v>
      </c>
      <c r="H110" s="294">
        <v>791</v>
      </c>
      <c r="I110" s="294">
        <v>883</v>
      </c>
      <c r="J110" s="294">
        <v>975</v>
      </c>
      <c r="K110" s="293">
        <v>570</v>
      </c>
      <c r="L110" s="293">
        <v>574</v>
      </c>
      <c r="M110" s="293">
        <v>739</v>
      </c>
      <c r="N110" s="293">
        <v>953</v>
      </c>
      <c r="O110" s="293">
        <v>1070</v>
      </c>
      <c r="P110" s="293">
        <v>1186</v>
      </c>
    </row>
    <row r="111" spans="1:16">
      <c r="A111" t="s">
        <v>168</v>
      </c>
      <c r="B111" t="s">
        <v>599</v>
      </c>
      <c r="C111" t="s">
        <v>168</v>
      </c>
      <c r="E111" s="294">
        <v>503</v>
      </c>
      <c r="F111" s="294">
        <v>585</v>
      </c>
      <c r="G111" s="294">
        <v>702</v>
      </c>
      <c r="H111" s="294">
        <v>811</v>
      </c>
      <c r="I111" s="294">
        <v>905</v>
      </c>
      <c r="J111" s="294">
        <v>998</v>
      </c>
      <c r="K111" s="293">
        <v>503</v>
      </c>
      <c r="L111" s="293">
        <v>604</v>
      </c>
      <c r="M111" s="293">
        <v>762</v>
      </c>
      <c r="N111" s="293">
        <v>986</v>
      </c>
      <c r="O111" s="293">
        <v>1033</v>
      </c>
      <c r="P111" s="293">
        <v>1188</v>
      </c>
    </row>
    <row r="112" spans="1:16">
      <c r="A112" t="s">
        <v>169</v>
      </c>
      <c r="B112" t="s">
        <v>602</v>
      </c>
      <c r="C112" t="s">
        <v>169</v>
      </c>
      <c r="E112" s="294">
        <v>538</v>
      </c>
      <c r="F112" s="294">
        <v>605</v>
      </c>
      <c r="G112" s="294">
        <v>726</v>
      </c>
      <c r="H112" s="294">
        <v>838</v>
      </c>
      <c r="I112" s="294">
        <v>936</v>
      </c>
      <c r="J112" s="294">
        <v>1032</v>
      </c>
      <c r="K112" s="293">
        <v>538</v>
      </c>
      <c r="L112" s="293">
        <v>644</v>
      </c>
      <c r="M112" s="293">
        <v>734</v>
      </c>
      <c r="N112" s="293">
        <v>1050</v>
      </c>
      <c r="O112" s="293">
        <v>1204</v>
      </c>
      <c r="P112" s="293">
        <v>1309</v>
      </c>
    </row>
    <row r="113" spans="1:16">
      <c r="A113" t="s">
        <v>170</v>
      </c>
      <c r="B113" t="s">
        <v>605</v>
      </c>
      <c r="C113" t="s">
        <v>170</v>
      </c>
      <c r="E113" s="294">
        <v>671</v>
      </c>
      <c r="F113" s="294">
        <v>719</v>
      </c>
      <c r="G113" s="294">
        <v>863</v>
      </c>
      <c r="H113" s="294">
        <v>997</v>
      </c>
      <c r="I113" s="294">
        <v>1112</v>
      </c>
      <c r="J113" s="294">
        <v>1228</v>
      </c>
      <c r="K113" s="293">
        <v>853</v>
      </c>
      <c r="L113" s="293">
        <v>915</v>
      </c>
      <c r="M113" s="293">
        <v>1101</v>
      </c>
      <c r="N113" s="293">
        <v>1262</v>
      </c>
      <c r="O113" s="293">
        <v>1389</v>
      </c>
      <c r="P113" s="293">
        <v>1514</v>
      </c>
    </row>
    <row r="114" spans="1:16">
      <c r="A114" t="s">
        <v>171</v>
      </c>
      <c r="B114" t="s">
        <v>608</v>
      </c>
      <c r="C114" t="s">
        <v>171</v>
      </c>
      <c r="E114" s="294">
        <v>517</v>
      </c>
      <c r="F114" s="294">
        <v>598</v>
      </c>
      <c r="G114" s="294">
        <v>718</v>
      </c>
      <c r="H114" s="294">
        <v>830</v>
      </c>
      <c r="I114" s="294">
        <v>926</v>
      </c>
      <c r="J114" s="294">
        <v>1021</v>
      </c>
      <c r="K114" s="293">
        <v>517</v>
      </c>
      <c r="L114" s="293">
        <v>625</v>
      </c>
      <c r="M114" s="293">
        <v>783</v>
      </c>
      <c r="N114" s="293">
        <v>1044</v>
      </c>
      <c r="O114" s="293">
        <v>1145</v>
      </c>
      <c r="P114" s="293">
        <v>1245</v>
      </c>
    </row>
    <row r="115" spans="1:16">
      <c r="A115" t="s">
        <v>172</v>
      </c>
      <c r="B115" t="s">
        <v>611</v>
      </c>
      <c r="C115" t="s">
        <v>172</v>
      </c>
      <c r="E115" s="294">
        <v>533</v>
      </c>
      <c r="F115" s="294">
        <v>557</v>
      </c>
      <c r="G115" s="294">
        <v>686</v>
      </c>
      <c r="H115" s="294">
        <v>791</v>
      </c>
      <c r="I115" s="294">
        <v>883</v>
      </c>
      <c r="J115" s="294">
        <v>975</v>
      </c>
      <c r="K115" s="293">
        <v>538</v>
      </c>
      <c r="L115" s="293">
        <v>557</v>
      </c>
      <c r="M115" s="293">
        <v>734</v>
      </c>
      <c r="N115" s="293">
        <v>913</v>
      </c>
      <c r="O115" s="293">
        <v>995</v>
      </c>
      <c r="P115" s="293">
        <v>1144</v>
      </c>
    </row>
    <row r="116" spans="1:16">
      <c r="A116" t="s">
        <v>174</v>
      </c>
      <c r="B116" t="s">
        <v>614</v>
      </c>
      <c r="C116" t="s">
        <v>174</v>
      </c>
      <c r="E116" s="294">
        <v>590</v>
      </c>
      <c r="F116" s="294">
        <v>631</v>
      </c>
      <c r="G116" s="294">
        <v>757</v>
      </c>
      <c r="H116" s="294">
        <v>875</v>
      </c>
      <c r="I116" s="294">
        <v>976</v>
      </c>
      <c r="J116" s="294">
        <v>1077</v>
      </c>
      <c r="K116" s="293">
        <v>707</v>
      </c>
      <c r="L116" s="293">
        <v>801</v>
      </c>
      <c r="M116" s="293">
        <v>963</v>
      </c>
      <c r="N116" s="293">
        <v>1104</v>
      </c>
      <c r="O116" s="293">
        <v>1211</v>
      </c>
      <c r="P116" s="293">
        <v>1318</v>
      </c>
    </row>
    <row r="117" spans="1:16">
      <c r="A117" t="s">
        <v>175</v>
      </c>
      <c r="B117" t="s">
        <v>617</v>
      </c>
      <c r="C117" t="s">
        <v>175</v>
      </c>
      <c r="E117" s="294">
        <v>484</v>
      </c>
      <c r="F117" s="294">
        <v>571</v>
      </c>
      <c r="G117" s="294">
        <v>686</v>
      </c>
      <c r="H117" s="294">
        <v>791</v>
      </c>
      <c r="I117" s="294">
        <v>883</v>
      </c>
      <c r="J117" s="294">
        <v>975</v>
      </c>
      <c r="K117" s="293">
        <v>484</v>
      </c>
      <c r="L117" s="293">
        <v>605</v>
      </c>
      <c r="M117" s="293">
        <v>734</v>
      </c>
      <c r="N117" s="293">
        <v>913</v>
      </c>
      <c r="O117" s="293">
        <v>1091</v>
      </c>
      <c r="P117" s="293">
        <v>1186</v>
      </c>
    </row>
    <row r="118" spans="1:16">
      <c r="A118" s="139" t="s">
        <v>45</v>
      </c>
      <c r="B118" s="139" t="s">
        <v>619</v>
      </c>
      <c r="C118" s="139" t="s">
        <v>45</v>
      </c>
      <c r="E118" s="294">
        <v>778</v>
      </c>
      <c r="F118" s="294">
        <v>834</v>
      </c>
      <c r="G118" s="294">
        <v>1001</v>
      </c>
      <c r="H118" s="294">
        <v>1157</v>
      </c>
      <c r="I118" s="294">
        <v>1291</v>
      </c>
      <c r="J118" s="294">
        <v>1424</v>
      </c>
      <c r="K118" s="293">
        <v>993</v>
      </c>
      <c r="L118" s="293">
        <v>1065</v>
      </c>
      <c r="M118" s="293">
        <v>1281</v>
      </c>
      <c r="N118" s="293">
        <v>1470</v>
      </c>
      <c r="O118" s="293">
        <v>1621</v>
      </c>
      <c r="P118" s="293">
        <v>1770</v>
      </c>
    </row>
    <row r="119" spans="1:16">
      <c r="A119" t="s">
        <v>176</v>
      </c>
      <c r="B119" t="s">
        <v>622</v>
      </c>
      <c r="C119" t="s">
        <v>176</v>
      </c>
      <c r="E119" s="294">
        <v>576</v>
      </c>
      <c r="F119" s="294">
        <v>617</v>
      </c>
      <c r="G119" s="294">
        <v>741</v>
      </c>
      <c r="H119" s="294">
        <v>855</v>
      </c>
      <c r="I119" s="294">
        <v>955</v>
      </c>
      <c r="J119" s="294">
        <v>1053</v>
      </c>
      <c r="K119" s="293">
        <v>597</v>
      </c>
      <c r="L119" s="293">
        <v>618</v>
      </c>
      <c r="M119" s="293">
        <v>814</v>
      </c>
      <c r="N119" s="293">
        <v>1056</v>
      </c>
      <c r="O119" s="293">
        <v>1183</v>
      </c>
      <c r="P119" s="293">
        <v>1287</v>
      </c>
    </row>
    <row r="120" spans="1:16">
      <c r="A120" s="139" t="s">
        <v>75</v>
      </c>
      <c r="B120" s="139" t="s">
        <v>625</v>
      </c>
      <c r="C120" s="139" t="s">
        <v>75</v>
      </c>
      <c r="E120" s="294">
        <v>612</v>
      </c>
      <c r="F120" s="294">
        <v>656</v>
      </c>
      <c r="G120" s="294">
        <v>787</v>
      </c>
      <c r="H120" s="294">
        <v>910</v>
      </c>
      <c r="I120" s="294">
        <v>1015</v>
      </c>
      <c r="J120" s="294">
        <v>1120</v>
      </c>
      <c r="K120" s="293">
        <v>647</v>
      </c>
      <c r="L120" s="293">
        <v>762</v>
      </c>
      <c r="M120" s="293">
        <v>980</v>
      </c>
      <c r="N120" s="293">
        <v>1149</v>
      </c>
      <c r="O120" s="293">
        <v>1263</v>
      </c>
      <c r="P120" s="293">
        <v>1375</v>
      </c>
    </row>
    <row r="121" spans="1:16">
      <c r="A121" t="s">
        <v>177</v>
      </c>
      <c r="B121" t="s">
        <v>628</v>
      </c>
      <c r="C121" t="s">
        <v>177</v>
      </c>
      <c r="E121" s="294">
        <v>538</v>
      </c>
      <c r="F121" s="294">
        <v>582</v>
      </c>
      <c r="G121" s="294">
        <v>734</v>
      </c>
      <c r="H121" s="294">
        <v>905</v>
      </c>
      <c r="I121" s="294">
        <v>1010</v>
      </c>
      <c r="J121" s="294">
        <v>1114</v>
      </c>
      <c r="K121" s="293">
        <v>538</v>
      </c>
      <c r="L121" s="293">
        <v>582</v>
      </c>
      <c r="M121" s="293">
        <v>734</v>
      </c>
      <c r="N121" s="293">
        <v>1050</v>
      </c>
      <c r="O121" s="293">
        <v>1255</v>
      </c>
      <c r="P121" s="293">
        <v>1367</v>
      </c>
    </row>
    <row r="122" spans="1:16">
      <c r="A122" t="s">
        <v>178</v>
      </c>
      <c r="B122" t="s">
        <v>631</v>
      </c>
      <c r="C122" t="s">
        <v>178</v>
      </c>
      <c r="E122" s="294">
        <v>613</v>
      </c>
      <c r="F122" s="294">
        <v>688</v>
      </c>
      <c r="G122" s="294">
        <v>836</v>
      </c>
      <c r="H122" s="294">
        <v>979</v>
      </c>
      <c r="I122" s="294">
        <v>1092</v>
      </c>
      <c r="J122" s="294">
        <v>1205</v>
      </c>
      <c r="K122" s="293">
        <v>613</v>
      </c>
      <c r="L122" s="293">
        <v>688</v>
      </c>
      <c r="M122" s="293">
        <v>836</v>
      </c>
      <c r="N122" s="293">
        <v>1196</v>
      </c>
      <c r="O122" s="293">
        <v>1236</v>
      </c>
      <c r="P122" s="293">
        <v>1421</v>
      </c>
    </row>
    <row r="123" spans="1:16">
      <c r="A123" t="s">
        <v>179</v>
      </c>
      <c r="B123" t="s">
        <v>634</v>
      </c>
      <c r="C123" t="s">
        <v>179</v>
      </c>
      <c r="E123" s="294">
        <v>566</v>
      </c>
      <c r="F123" s="294">
        <v>606</v>
      </c>
      <c r="G123" s="294">
        <v>728</v>
      </c>
      <c r="H123" s="294">
        <v>841</v>
      </c>
      <c r="I123" s="294">
        <v>938</v>
      </c>
      <c r="J123" s="294">
        <v>1036</v>
      </c>
      <c r="K123" s="293">
        <v>620</v>
      </c>
      <c r="L123" s="293">
        <v>624</v>
      </c>
      <c r="M123" s="293">
        <v>823</v>
      </c>
      <c r="N123" s="293">
        <v>1060</v>
      </c>
      <c r="O123" s="293">
        <v>1116</v>
      </c>
      <c r="P123" s="293">
        <v>1264</v>
      </c>
    </row>
    <row r="124" spans="1:16">
      <c r="A124" t="s">
        <v>180</v>
      </c>
      <c r="B124" t="s">
        <v>637</v>
      </c>
      <c r="C124" t="s">
        <v>180</v>
      </c>
      <c r="E124" s="294">
        <v>610</v>
      </c>
      <c r="F124" s="294">
        <v>653</v>
      </c>
      <c r="G124" s="294">
        <v>785</v>
      </c>
      <c r="H124" s="294">
        <v>906</v>
      </c>
      <c r="I124" s="294">
        <v>1011</v>
      </c>
      <c r="J124" s="294">
        <v>1116</v>
      </c>
      <c r="K124" s="293">
        <v>648</v>
      </c>
      <c r="L124" s="293">
        <v>687</v>
      </c>
      <c r="M124" s="293">
        <v>864</v>
      </c>
      <c r="N124" s="293">
        <v>1144</v>
      </c>
      <c r="O124" s="293">
        <v>1213</v>
      </c>
      <c r="P124" s="293">
        <v>1368</v>
      </c>
    </row>
    <row r="125" spans="1:16">
      <c r="A125" s="139" t="s">
        <v>31</v>
      </c>
      <c r="B125" s="139" t="s">
        <v>639</v>
      </c>
      <c r="C125" s="139" t="s">
        <v>31</v>
      </c>
      <c r="E125" s="294">
        <v>591</v>
      </c>
      <c r="F125" s="294">
        <v>633</v>
      </c>
      <c r="G125" s="294">
        <v>760</v>
      </c>
      <c r="H125" s="294">
        <v>877</v>
      </c>
      <c r="I125" s="294">
        <v>978</v>
      </c>
      <c r="J125" s="294">
        <v>1080</v>
      </c>
      <c r="K125" s="293">
        <v>661</v>
      </c>
      <c r="L125" s="293">
        <v>708</v>
      </c>
      <c r="M125" s="293">
        <v>880</v>
      </c>
      <c r="N125" s="293">
        <v>1108</v>
      </c>
      <c r="O125" s="293">
        <v>1205</v>
      </c>
      <c r="P125" s="293">
        <v>1323</v>
      </c>
    </row>
    <row r="126" spans="1:16">
      <c r="A126" t="s">
        <v>181</v>
      </c>
      <c r="B126" t="s">
        <v>642</v>
      </c>
      <c r="C126" t="s">
        <v>181</v>
      </c>
      <c r="E126" s="294">
        <v>533</v>
      </c>
      <c r="F126" s="294">
        <v>571</v>
      </c>
      <c r="G126" s="294">
        <v>686</v>
      </c>
      <c r="H126" s="294">
        <v>791</v>
      </c>
      <c r="I126" s="294">
        <v>883</v>
      </c>
      <c r="J126" s="294">
        <v>975</v>
      </c>
      <c r="K126" s="293">
        <v>538</v>
      </c>
      <c r="L126" s="293">
        <v>582</v>
      </c>
      <c r="M126" s="293">
        <v>734</v>
      </c>
      <c r="N126" s="293">
        <v>996</v>
      </c>
      <c r="O126" s="293">
        <v>1085</v>
      </c>
      <c r="P126" s="293">
        <v>1186</v>
      </c>
    </row>
    <row r="127" spans="1:16">
      <c r="A127" t="s">
        <v>182</v>
      </c>
      <c r="B127" t="s">
        <v>645</v>
      </c>
      <c r="C127" t="s">
        <v>182</v>
      </c>
      <c r="E127" s="294">
        <v>533</v>
      </c>
      <c r="F127" s="294">
        <v>571</v>
      </c>
      <c r="G127" s="294">
        <v>686</v>
      </c>
      <c r="H127" s="294">
        <v>791</v>
      </c>
      <c r="I127" s="294">
        <v>883</v>
      </c>
      <c r="J127" s="294">
        <v>975</v>
      </c>
      <c r="K127" s="293">
        <v>625</v>
      </c>
      <c r="L127" s="293">
        <v>667</v>
      </c>
      <c r="M127" s="293">
        <v>869</v>
      </c>
      <c r="N127" s="293">
        <v>996</v>
      </c>
      <c r="O127" s="293">
        <v>1091</v>
      </c>
      <c r="P127" s="293">
        <v>1186</v>
      </c>
    </row>
    <row r="128" spans="1:16">
      <c r="A128" s="139" t="s">
        <v>46</v>
      </c>
      <c r="B128" s="139" t="s">
        <v>648</v>
      </c>
      <c r="C128" s="139" t="s">
        <v>46</v>
      </c>
      <c r="E128" s="294">
        <v>713</v>
      </c>
      <c r="F128" s="294">
        <v>764</v>
      </c>
      <c r="G128" s="294">
        <v>917</v>
      </c>
      <c r="H128" s="294">
        <v>1060</v>
      </c>
      <c r="I128" s="294">
        <v>1182</v>
      </c>
      <c r="J128" s="294">
        <v>1304</v>
      </c>
      <c r="K128" s="293">
        <v>901</v>
      </c>
      <c r="L128" s="293">
        <v>974</v>
      </c>
      <c r="M128" s="293">
        <v>1171</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707</v>
      </c>
      <c r="L129" s="293">
        <v>733</v>
      </c>
      <c r="M129" s="293">
        <v>926</v>
      </c>
      <c r="N129" s="293">
        <v>1061</v>
      </c>
      <c r="O129" s="293">
        <v>1164</v>
      </c>
      <c r="P129" s="293">
        <v>1266</v>
      </c>
    </row>
    <row r="130" spans="1:16">
      <c r="A130" t="s">
        <v>183</v>
      </c>
      <c r="B130" t="s">
        <v>653</v>
      </c>
      <c r="C130" t="s">
        <v>183</v>
      </c>
      <c r="E130" s="294">
        <v>532</v>
      </c>
      <c r="F130" s="294">
        <v>630</v>
      </c>
      <c r="G130" s="294">
        <v>756</v>
      </c>
      <c r="H130" s="294">
        <v>873</v>
      </c>
      <c r="I130" s="294">
        <v>975</v>
      </c>
      <c r="J130" s="294">
        <v>1076</v>
      </c>
      <c r="K130" s="293">
        <v>532</v>
      </c>
      <c r="L130" s="293">
        <v>640</v>
      </c>
      <c r="M130" s="293">
        <v>806</v>
      </c>
      <c r="N130" s="293">
        <v>1003</v>
      </c>
      <c r="O130" s="293">
        <v>1192</v>
      </c>
      <c r="P130" s="293">
        <v>1317</v>
      </c>
    </row>
    <row r="131" spans="1:16">
      <c r="A131" s="139" t="s">
        <v>47</v>
      </c>
      <c r="B131" s="139" t="s">
        <v>655</v>
      </c>
      <c r="C131" s="139" t="s">
        <v>47</v>
      </c>
      <c r="E131" s="294">
        <v>778</v>
      </c>
      <c r="F131" s="294">
        <v>834</v>
      </c>
      <c r="G131" s="294">
        <v>1001</v>
      </c>
      <c r="H131" s="294">
        <v>1157</v>
      </c>
      <c r="I131" s="294">
        <v>1291</v>
      </c>
      <c r="J131" s="294">
        <v>1424</v>
      </c>
      <c r="K131" s="293">
        <v>993</v>
      </c>
      <c r="L131" s="293">
        <v>1065</v>
      </c>
      <c r="M131" s="293">
        <v>1281</v>
      </c>
      <c r="N131" s="293">
        <v>1470</v>
      </c>
      <c r="O131" s="293">
        <v>1621</v>
      </c>
      <c r="P131" s="293">
        <v>1770</v>
      </c>
    </row>
    <row r="132" spans="1:16">
      <c r="A132" s="139" t="s">
        <v>184</v>
      </c>
      <c r="B132" s="139" t="s">
        <v>658</v>
      </c>
      <c r="C132" s="139" t="s">
        <v>184</v>
      </c>
      <c r="E132" s="294">
        <v>884</v>
      </c>
      <c r="F132" s="294">
        <v>973</v>
      </c>
      <c r="G132" s="294">
        <v>1168</v>
      </c>
      <c r="H132" s="294">
        <v>1350</v>
      </c>
      <c r="I132" s="294">
        <v>1506</v>
      </c>
      <c r="J132" s="294">
        <v>1661</v>
      </c>
      <c r="K132" s="293">
        <v>884</v>
      </c>
      <c r="L132" s="293">
        <v>1061</v>
      </c>
      <c r="M132" s="293">
        <v>1293</v>
      </c>
      <c r="N132" s="293">
        <v>1608</v>
      </c>
      <c r="O132" s="293">
        <v>1899</v>
      </c>
      <c r="P132" s="293">
        <v>2077</v>
      </c>
    </row>
    <row r="133" spans="1:16">
      <c r="A133" t="s">
        <v>185</v>
      </c>
      <c r="B133" t="s">
        <v>661</v>
      </c>
      <c r="C133" t="s">
        <v>185</v>
      </c>
      <c r="E133" s="294">
        <v>533</v>
      </c>
      <c r="F133" s="294">
        <v>571</v>
      </c>
      <c r="G133" s="294">
        <v>686</v>
      </c>
      <c r="H133" s="294">
        <v>791</v>
      </c>
      <c r="I133" s="294">
        <v>883</v>
      </c>
      <c r="J133" s="294">
        <v>975</v>
      </c>
      <c r="K133" s="293">
        <v>580</v>
      </c>
      <c r="L133" s="293">
        <v>628</v>
      </c>
      <c r="M133" s="293">
        <v>791</v>
      </c>
      <c r="N133" s="293">
        <v>1044</v>
      </c>
      <c r="O133" s="293">
        <v>1156</v>
      </c>
      <c r="P133" s="293">
        <v>1257</v>
      </c>
    </row>
    <row r="134" spans="1:16">
      <c r="A134" t="s">
        <v>186</v>
      </c>
      <c r="B134" t="s">
        <v>664</v>
      </c>
      <c r="C134" t="s">
        <v>186</v>
      </c>
      <c r="E134" s="294">
        <v>580</v>
      </c>
      <c r="F134" s="294">
        <v>628</v>
      </c>
      <c r="G134" s="294">
        <v>791</v>
      </c>
      <c r="H134" s="294">
        <v>996</v>
      </c>
      <c r="I134" s="294">
        <v>1111</v>
      </c>
      <c r="J134" s="294">
        <v>1226</v>
      </c>
      <c r="K134" s="293">
        <v>580</v>
      </c>
      <c r="L134" s="293">
        <v>628</v>
      </c>
      <c r="M134" s="293">
        <v>791</v>
      </c>
      <c r="N134" s="293">
        <v>1044</v>
      </c>
      <c r="O134" s="293">
        <v>1170</v>
      </c>
      <c r="P134" s="293">
        <v>1346</v>
      </c>
    </row>
    <row r="135" spans="1:16">
      <c r="A135" t="s">
        <v>187</v>
      </c>
      <c r="B135" t="s">
        <v>667</v>
      </c>
      <c r="C135" t="s">
        <v>187</v>
      </c>
      <c r="E135" s="294">
        <v>581</v>
      </c>
      <c r="F135" s="294">
        <v>622</v>
      </c>
      <c r="G135" s="294">
        <v>746</v>
      </c>
      <c r="H135" s="294">
        <v>862</v>
      </c>
      <c r="I135" s="294">
        <v>962</v>
      </c>
      <c r="J135" s="294">
        <v>1061</v>
      </c>
      <c r="K135" s="293">
        <v>718</v>
      </c>
      <c r="L135" s="293">
        <v>735</v>
      </c>
      <c r="M135" s="293">
        <v>838</v>
      </c>
      <c r="N135" s="293">
        <v>1087</v>
      </c>
      <c r="O135" s="293">
        <v>1193</v>
      </c>
      <c r="P135" s="293">
        <v>1297</v>
      </c>
    </row>
    <row r="136" spans="1:16">
      <c r="A136" t="s">
        <v>188</v>
      </c>
      <c r="B136" t="s">
        <v>670</v>
      </c>
      <c r="C136" t="s">
        <v>188</v>
      </c>
      <c r="E136" s="294">
        <v>533</v>
      </c>
      <c r="F136" s="294">
        <v>571</v>
      </c>
      <c r="G136" s="294">
        <v>686</v>
      </c>
      <c r="H136" s="294">
        <v>791</v>
      </c>
      <c r="I136" s="294">
        <v>883</v>
      </c>
      <c r="J136" s="294">
        <v>975</v>
      </c>
      <c r="K136" s="293">
        <v>551</v>
      </c>
      <c r="L136" s="293">
        <v>632</v>
      </c>
      <c r="M136" s="293">
        <v>751</v>
      </c>
      <c r="N136" s="293">
        <v>938</v>
      </c>
      <c r="O136" s="293">
        <v>1093</v>
      </c>
      <c r="P136" s="293">
        <v>1187</v>
      </c>
    </row>
    <row r="137" spans="1:16">
      <c r="A137" t="s">
        <v>189</v>
      </c>
      <c r="B137" t="s">
        <v>673</v>
      </c>
      <c r="C137" t="s">
        <v>189</v>
      </c>
      <c r="E137" s="294">
        <v>658</v>
      </c>
      <c r="F137" s="294">
        <v>709</v>
      </c>
      <c r="G137" s="294">
        <v>888</v>
      </c>
      <c r="H137" s="294">
        <v>1107</v>
      </c>
      <c r="I137" s="294">
        <v>1261</v>
      </c>
      <c r="J137" s="294">
        <v>1391</v>
      </c>
      <c r="K137" s="293">
        <v>658</v>
      </c>
      <c r="L137" s="293">
        <v>709</v>
      </c>
      <c r="M137" s="293">
        <v>888</v>
      </c>
      <c r="N137" s="293">
        <v>1107</v>
      </c>
      <c r="O137" s="293">
        <v>1335</v>
      </c>
      <c r="P137" s="293">
        <v>1535</v>
      </c>
    </row>
    <row r="138" spans="1:16">
      <c r="A138" t="s">
        <v>190</v>
      </c>
      <c r="B138" t="s">
        <v>676</v>
      </c>
      <c r="C138" t="s">
        <v>190</v>
      </c>
      <c r="E138" s="294">
        <v>533</v>
      </c>
      <c r="F138" s="294">
        <v>571</v>
      </c>
      <c r="G138" s="294">
        <v>686</v>
      </c>
      <c r="H138" s="294">
        <v>791</v>
      </c>
      <c r="I138" s="294">
        <v>883</v>
      </c>
      <c r="J138" s="294">
        <v>975</v>
      </c>
      <c r="K138" s="293">
        <v>615</v>
      </c>
      <c r="L138" s="293">
        <v>666</v>
      </c>
      <c r="M138" s="293">
        <v>839</v>
      </c>
      <c r="N138" s="293">
        <v>996</v>
      </c>
      <c r="O138" s="293">
        <v>1091</v>
      </c>
      <c r="P138" s="293">
        <v>1186</v>
      </c>
    </row>
    <row r="139" spans="1:16">
      <c r="A139" t="s">
        <v>192</v>
      </c>
      <c r="B139" t="s">
        <v>679</v>
      </c>
      <c r="C139" t="s">
        <v>192</v>
      </c>
      <c r="E139" s="294">
        <v>533</v>
      </c>
      <c r="F139" s="294">
        <v>571</v>
      </c>
      <c r="G139" s="294">
        <v>686</v>
      </c>
      <c r="H139" s="294">
        <v>791</v>
      </c>
      <c r="I139" s="294">
        <v>883</v>
      </c>
      <c r="J139" s="294">
        <v>975</v>
      </c>
      <c r="K139" s="293">
        <v>659</v>
      </c>
      <c r="L139" s="293">
        <v>681</v>
      </c>
      <c r="M139" s="293">
        <v>869</v>
      </c>
      <c r="N139" s="293">
        <v>996</v>
      </c>
      <c r="O139" s="293">
        <v>1091</v>
      </c>
      <c r="P139" s="293">
        <v>1186</v>
      </c>
    </row>
    <row r="140" spans="1:16">
      <c r="A140" t="s">
        <v>193</v>
      </c>
      <c r="B140" t="s">
        <v>682</v>
      </c>
      <c r="C140" t="s">
        <v>193</v>
      </c>
      <c r="E140" s="294">
        <v>538</v>
      </c>
      <c r="F140" s="294">
        <v>582</v>
      </c>
      <c r="G140" s="294">
        <v>705</v>
      </c>
      <c r="H140" s="294">
        <v>814</v>
      </c>
      <c r="I140" s="294">
        <v>908</v>
      </c>
      <c r="J140" s="294">
        <v>1002</v>
      </c>
      <c r="K140" s="293">
        <v>538</v>
      </c>
      <c r="L140" s="293">
        <v>582</v>
      </c>
      <c r="M140" s="293">
        <v>734</v>
      </c>
      <c r="N140" s="293">
        <v>913</v>
      </c>
      <c r="O140" s="293">
        <v>1085</v>
      </c>
      <c r="P140" s="293">
        <v>1221</v>
      </c>
    </row>
    <row r="141" spans="1:16">
      <c r="A141" t="s">
        <v>194</v>
      </c>
      <c r="B141" t="s">
        <v>694</v>
      </c>
      <c r="C141" t="s">
        <v>194</v>
      </c>
      <c r="E141" s="294">
        <v>533</v>
      </c>
      <c r="F141" s="294">
        <v>571</v>
      </c>
      <c r="G141" s="294">
        <v>686</v>
      </c>
      <c r="H141" s="294">
        <v>791</v>
      </c>
      <c r="I141" s="294">
        <v>883</v>
      </c>
      <c r="J141" s="294">
        <v>975</v>
      </c>
      <c r="K141" s="293">
        <v>538</v>
      </c>
      <c r="L141" s="293">
        <v>572</v>
      </c>
      <c r="M141" s="293">
        <v>734</v>
      </c>
      <c r="N141" s="293">
        <v>996</v>
      </c>
      <c r="O141" s="293">
        <v>1085</v>
      </c>
      <c r="P141" s="293">
        <v>1186</v>
      </c>
    </row>
    <row r="142" spans="1:16">
      <c r="A142" t="s">
        <v>196</v>
      </c>
      <c r="B142" t="s">
        <v>685</v>
      </c>
      <c r="C142" t="s">
        <v>196</v>
      </c>
      <c r="E142" s="294">
        <v>533</v>
      </c>
      <c r="F142" s="294">
        <v>571</v>
      </c>
      <c r="G142" s="294">
        <v>686</v>
      </c>
      <c r="H142" s="294">
        <v>791</v>
      </c>
      <c r="I142" s="294">
        <v>883</v>
      </c>
      <c r="J142" s="294">
        <v>975</v>
      </c>
      <c r="K142" s="293">
        <v>547</v>
      </c>
      <c r="L142" s="293">
        <v>588</v>
      </c>
      <c r="M142" s="293">
        <v>768</v>
      </c>
      <c r="N142" s="293">
        <v>996</v>
      </c>
      <c r="O142" s="293">
        <v>1091</v>
      </c>
      <c r="P142" s="293">
        <v>1186</v>
      </c>
    </row>
    <row r="143" spans="1:16">
      <c r="A143" t="s">
        <v>197</v>
      </c>
      <c r="B143" t="s">
        <v>688</v>
      </c>
      <c r="C143" t="s">
        <v>197</v>
      </c>
      <c r="E143" s="294">
        <v>533</v>
      </c>
      <c r="F143" s="294">
        <v>571</v>
      </c>
      <c r="G143" s="294">
        <v>686</v>
      </c>
      <c r="H143" s="294">
        <v>791</v>
      </c>
      <c r="I143" s="294">
        <v>883</v>
      </c>
      <c r="J143" s="294">
        <v>975</v>
      </c>
      <c r="K143" s="293">
        <v>538</v>
      </c>
      <c r="L143" s="293">
        <v>625</v>
      </c>
      <c r="M143" s="293">
        <v>734</v>
      </c>
      <c r="N143" s="293">
        <v>913</v>
      </c>
      <c r="O143" s="293">
        <v>995</v>
      </c>
      <c r="P143" s="293">
        <v>1144</v>
      </c>
    </row>
    <row r="144" spans="1:16">
      <c r="A144" s="139" t="s">
        <v>198</v>
      </c>
      <c r="B144" s="139" t="s">
        <v>691</v>
      </c>
      <c r="C144" s="139" t="s">
        <v>198</v>
      </c>
      <c r="E144" s="294">
        <v>600</v>
      </c>
      <c r="F144" s="294">
        <v>604</v>
      </c>
      <c r="G144" s="294">
        <v>796</v>
      </c>
      <c r="H144" s="294">
        <v>951</v>
      </c>
      <c r="I144" s="294">
        <v>1062</v>
      </c>
      <c r="J144" s="294">
        <v>1171</v>
      </c>
      <c r="K144" s="293">
        <v>600</v>
      </c>
      <c r="L144" s="293">
        <v>604</v>
      </c>
      <c r="M144" s="293">
        <v>796</v>
      </c>
      <c r="N144" s="293">
        <v>1112</v>
      </c>
      <c r="O144" s="293">
        <v>1116</v>
      </c>
      <c r="P144" s="293">
        <v>1283</v>
      </c>
    </row>
    <row r="145" spans="1:16">
      <c r="A145" t="s">
        <v>199</v>
      </c>
      <c r="B145" t="s">
        <v>697</v>
      </c>
      <c r="C145" t="s">
        <v>199</v>
      </c>
      <c r="E145" s="294">
        <v>513</v>
      </c>
      <c r="F145" s="294">
        <v>590</v>
      </c>
      <c r="G145" s="294">
        <v>758</v>
      </c>
      <c r="H145" s="294">
        <v>876</v>
      </c>
      <c r="I145" s="294">
        <v>977</v>
      </c>
      <c r="J145" s="294">
        <v>1078</v>
      </c>
      <c r="K145" s="293">
        <v>513</v>
      </c>
      <c r="L145" s="293">
        <v>590</v>
      </c>
      <c r="M145" s="293">
        <v>777</v>
      </c>
      <c r="N145" s="293">
        <v>1066</v>
      </c>
      <c r="O145" s="293">
        <v>1149</v>
      </c>
      <c r="P145" s="293">
        <v>1321</v>
      </c>
    </row>
    <row r="146" spans="1:16">
      <c r="A146" t="s">
        <v>200</v>
      </c>
      <c r="B146" t="s">
        <v>700</v>
      </c>
      <c r="C146" t="s">
        <v>200</v>
      </c>
      <c r="E146" s="294">
        <v>618</v>
      </c>
      <c r="F146" s="294">
        <v>662</v>
      </c>
      <c r="G146" s="294">
        <v>795</v>
      </c>
      <c r="H146" s="294">
        <v>918</v>
      </c>
      <c r="I146" s="294">
        <v>1023</v>
      </c>
      <c r="J146" s="294">
        <v>1130</v>
      </c>
      <c r="K146" s="293">
        <v>665</v>
      </c>
      <c r="L146" s="293">
        <v>782</v>
      </c>
      <c r="M146" s="293">
        <v>911</v>
      </c>
      <c r="N146" s="293">
        <v>1133</v>
      </c>
      <c r="O146" s="293">
        <v>1274</v>
      </c>
      <c r="P146" s="293">
        <v>1387</v>
      </c>
    </row>
    <row r="147" spans="1:16">
      <c r="A147" t="s">
        <v>201</v>
      </c>
      <c r="B147" t="s">
        <v>703</v>
      </c>
      <c r="C147" t="s">
        <v>201</v>
      </c>
      <c r="E147" s="294">
        <v>538</v>
      </c>
      <c r="F147" s="294">
        <v>557</v>
      </c>
      <c r="G147" s="294">
        <v>713</v>
      </c>
      <c r="H147" s="294">
        <v>824</v>
      </c>
      <c r="I147" s="294">
        <v>920</v>
      </c>
      <c r="J147" s="294">
        <v>1015</v>
      </c>
      <c r="K147" s="293">
        <v>538</v>
      </c>
      <c r="L147" s="293">
        <v>557</v>
      </c>
      <c r="M147" s="293">
        <v>734</v>
      </c>
      <c r="N147" s="293">
        <v>1000</v>
      </c>
      <c r="O147" s="293">
        <v>1003</v>
      </c>
      <c r="P147" s="293">
        <v>1153</v>
      </c>
    </row>
    <row r="148" spans="1:16">
      <c r="A148" s="139" t="s">
        <v>56</v>
      </c>
      <c r="B148" s="139" t="s">
        <v>705</v>
      </c>
      <c r="C148" s="139" t="s">
        <v>56</v>
      </c>
      <c r="E148" s="294">
        <v>693</v>
      </c>
      <c r="F148" s="294">
        <v>743</v>
      </c>
      <c r="G148" s="294">
        <v>891</v>
      </c>
      <c r="H148" s="294">
        <v>1030</v>
      </c>
      <c r="I148" s="294">
        <v>1148</v>
      </c>
      <c r="J148" s="294">
        <v>1268</v>
      </c>
      <c r="K148" s="293">
        <v>881</v>
      </c>
      <c r="L148" s="293">
        <v>946</v>
      </c>
      <c r="M148" s="293">
        <v>1137</v>
      </c>
      <c r="N148" s="293">
        <v>1305</v>
      </c>
      <c r="O148" s="293">
        <v>1436</v>
      </c>
      <c r="P148" s="293">
        <v>1567</v>
      </c>
    </row>
    <row r="149" spans="1:16">
      <c r="A149" t="s">
        <v>202</v>
      </c>
      <c r="B149" t="s">
        <v>708</v>
      </c>
      <c r="C149" t="s">
        <v>202</v>
      </c>
      <c r="E149" s="294">
        <v>519</v>
      </c>
      <c r="F149" s="294">
        <v>571</v>
      </c>
      <c r="G149" s="294">
        <v>686</v>
      </c>
      <c r="H149" s="294">
        <v>791</v>
      </c>
      <c r="I149" s="294">
        <v>883</v>
      </c>
      <c r="J149" s="294">
        <v>975</v>
      </c>
      <c r="K149" s="293">
        <v>519</v>
      </c>
      <c r="L149" s="293">
        <v>596</v>
      </c>
      <c r="M149" s="293">
        <v>786</v>
      </c>
      <c r="N149" s="293">
        <v>978</v>
      </c>
      <c r="O149" s="293">
        <v>1066</v>
      </c>
      <c r="P149" s="293">
        <v>1186</v>
      </c>
    </row>
    <row r="150" spans="1:16">
      <c r="A150" t="s">
        <v>203</v>
      </c>
      <c r="B150" t="s">
        <v>711</v>
      </c>
      <c r="C150" t="s">
        <v>203</v>
      </c>
      <c r="E150" s="294">
        <v>555</v>
      </c>
      <c r="F150" s="294">
        <v>601</v>
      </c>
      <c r="G150" s="294">
        <v>757</v>
      </c>
      <c r="H150" s="294">
        <v>995</v>
      </c>
      <c r="I150" s="294">
        <v>1034</v>
      </c>
      <c r="J150" s="294">
        <v>1189</v>
      </c>
      <c r="K150" s="293">
        <v>555</v>
      </c>
      <c r="L150" s="293">
        <v>601</v>
      </c>
      <c r="M150" s="293">
        <v>757</v>
      </c>
      <c r="N150" s="293">
        <v>995</v>
      </c>
      <c r="O150" s="293">
        <v>1034</v>
      </c>
      <c r="P150" s="293">
        <v>1189</v>
      </c>
    </row>
    <row r="151" spans="1:16">
      <c r="A151" t="s">
        <v>204</v>
      </c>
      <c r="B151" t="s">
        <v>714</v>
      </c>
      <c r="C151" t="s">
        <v>204</v>
      </c>
      <c r="E151" s="294">
        <v>538</v>
      </c>
      <c r="F151" s="294">
        <v>557</v>
      </c>
      <c r="G151" s="294">
        <v>734</v>
      </c>
      <c r="H151" s="294">
        <v>854</v>
      </c>
      <c r="I151" s="294">
        <v>953</v>
      </c>
      <c r="J151" s="294">
        <v>1051</v>
      </c>
      <c r="K151" s="293">
        <v>538</v>
      </c>
      <c r="L151" s="293">
        <v>557</v>
      </c>
      <c r="M151" s="293">
        <v>734</v>
      </c>
      <c r="N151" s="293">
        <v>1050</v>
      </c>
      <c r="O151" s="293">
        <v>1129</v>
      </c>
      <c r="P151" s="293">
        <v>1285</v>
      </c>
    </row>
    <row r="152" spans="1:16">
      <c r="A152" t="s">
        <v>205</v>
      </c>
      <c r="B152" t="s">
        <v>717</v>
      </c>
      <c r="C152" t="s">
        <v>205</v>
      </c>
      <c r="E152" s="294">
        <v>586</v>
      </c>
      <c r="F152" s="294">
        <v>628</v>
      </c>
      <c r="G152" s="294">
        <v>753</v>
      </c>
      <c r="H152" s="294">
        <v>871</v>
      </c>
      <c r="I152" s="294">
        <v>972</v>
      </c>
      <c r="J152" s="294">
        <v>1072</v>
      </c>
      <c r="K152" s="293">
        <v>645</v>
      </c>
      <c r="L152" s="293">
        <v>667</v>
      </c>
      <c r="M152" s="293">
        <v>879</v>
      </c>
      <c r="N152" s="293">
        <v>1093</v>
      </c>
      <c r="O152" s="293">
        <v>1264</v>
      </c>
      <c r="P152" s="293">
        <v>1376</v>
      </c>
    </row>
    <row r="153" spans="1:16">
      <c r="A153" t="s">
        <v>206</v>
      </c>
      <c r="B153" t="s">
        <v>720</v>
      </c>
      <c r="C153" t="s">
        <v>206</v>
      </c>
      <c r="E153" s="294">
        <v>580</v>
      </c>
      <c r="F153" s="294">
        <v>628</v>
      </c>
      <c r="G153" s="294">
        <v>791</v>
      </c>
      <c r="H153" s="294">
        <v>1044</v>
      </c>
      <c r="I153" s="294">
        <v>1170</v>
      </c>
      <c r="J153" s="294">
        <v>1346</v>
      </c>
      <c r="K153" s="293">
        <v>580</v>
      </c>
      <c r="L153" s="293">
        <v>628</v>
      </c>
      <c r="M153" s="293">
        <v>791</v>
      </c>
      <c r="N153" s="293">
        <v>1044</v>
      </c>
      <c r="O153" s="293">
        <v>1170</v>
      </c>
      <c r="P153" s="293">
        <v>1346</v>
      </c>
    </row>
    <row r="154" spans="1:16">
      <c r="A154" s="139" t="s">
        <v>68</v>
      </c>
      <c r="B154" s="139" t="s">
        <v>722</v>
      </c>
      <c r="C154" s="139" t="s">
        <v>68</v>
      </c>
      <c r="E154" s="294">
        <v>616</v>
      </c>
      <c r="F154" s="294">
        <v>660</v>
      </c>
      <c r="G154" s="294">
        <v>792</v>
      </c>
      <c r="H154" s="294">
        <v>915</v>
      </c>
      <c r="I154" s="294">
        <v>1021</v>
      </c>
      <c r="J154" s="294">
        <v>1126</v>
      </c>
      <c r="K154" s="293">
        <v>637</v>
      </c>
      <c r="L154" s="293">
        <v>733</v>
      </c>
      <c r="M154" s="293">
        <v>896</v>
      </c>
      <c r="N154" s="293">
        <v>1156</v>
      </c>
      <c r="O154" s="293">
        <v>1270</v>
      </c>
      <c r="P154" s="293">
        <v>1382</v>
      </c>
    </row>
    <row r="155" spans="1:16">
      <c r="A155" t="s">
        <v>207</v>
      </c>
      <c r="B155" t="s">
        <v>725</v>
      </c>
      <c r="C155" t="s">
        <v>207</v>
      </c>
      <c r="E155" s="294">
        <v>523</v>
      </c>
      <c r="F155" s="294">
        <v>571</v>
      </c>
      <c r="G155" s="294">
        <v>686</v>
      </c>
      <c r="H155" s="294">
        <v>791</v>
      </c>
      <c r="I155" s="294">
        <v>883</v>
      </c>
      <c r="J155" s="294">
        <v>975</v>
      </c>
      <c r="K155" s="293">
        <v>523</v>
      </c>
      <c r="L155" s="293">
        <v>602</v>
      </c>
      <c r="M155" s="293">
        <v>734</v>
      </c>
      <c r="N155" s="293">
        <v>996</v>
      </c>
      <c r="O155" s="293">
        <v>1091</v>
      </c>
      <c r="P155" s="293">
        <v>1186</v>
      </c>
    </row>
    <row r="156" spans="1:16">
      <c r="A156" t="s">
        <v>208</v>
      </c>
      <c r="B156" t="s">
        <v>737</v>
      </c>
      <c r="C156" t="s">
        <v>208</v>
      </c>
      <c r="E156" s="294">
        <v>550</v>
      </c>
      <c r="F156" s="294">
        <v>589</v>
      </c>
      <c r="G156" s="294">
        <v>707</v>
      </c>
      <c r="H156" s="294">
        <v>816</v>
      </c>
      <c r="I156" s="294">
        <v>911</v>
      </c>
      <c r="J156" s="294">
        <v>1005</v>
      </c>
      <c r="K156" s="293">
        <v>650</v>
      </c>
      <c r="L156" s="293">
        <v>677</v>
      </c>
      <c r="M156" s="293">
        <v>887</v>
      </c>
      <c r="N156" s="293">
        <v>1027</v>
      </c>
      <c r="O156" s="293">
        <v>1126</v>
      </c>
      <c r="P156" s="293">
        <v>1224</v>
      </c>
    </row>
    <row r="157" spans="1:16">
      <c r="A157" t="s">
        <v>209</v>
      </c>
      <c r="B157" t="s">
        <v>740</v>
      </c>
      <c r="C157" t="s">
        <v>209</v>
      </c>
      <c r="E157" s="294">
        <v>533</v>
      </c>
      <c r="F157" s="294">
        <v>571</v>
      </c>
      <c r="G157" s="294">
        <v>686</v>
      </c>
      <c r="H157" s="294">
        <v>791</v>
      </c>
      <c r="I157" s="294">
        <v>883</v>
      </c>
      <c r="J157" s="294">
        <v>975</v>
      </c>
      <c r="K157" s="293">
        <v>538</v>
      </c>
      <c r="L157" s="293">
        <v>582</v>
      </c>
      <c r="M157" s="293">
        <v>734</v>
      </c>
      <c r="N157" s="293">
        <v>995</v>
      </c>
      <c r="O157" s="293">
        <v>1085</v>
      </c>
      <c r="P157" s="293">
        <v>1186</v>
      </c>
    </row>
    <row r="158" spans="1:16">
      <c r="A158" t="s">
        <v>210</v>
      </c>
      <c r="B158" t="s">
        <v>743</v>
      </c>
      <c r="C158" t="s">
        <v>210</v>
      </c>
      <c r="E158" s="294">
        <v>592</v>
      </c>
      <c r="F158" s="294">
        <v>595</v>
      </c>
      <c r="G158" s="294">
        <v>734</v>
      </c>
      <c r="H158" s="294">
        <v>1013</v>
      </c>
      <c r="I158" s="294">
        <v>1130</v>
      </c>
      <c r="J158" s="294">
        <v>1246</v>
      </c>
      <c r="K158" s="293">
        <v>592</v>
      </c>
      <c r="L158" s="293">
        <v>595</v>
      </c>
      <c r="M158" s="293">
        <v>734</v>
      </c>
      <c r="N158" s="293">
        <v>1050</v>
      </c>
      <c r="O158" s="293">
        <v>1231</v>
      </c>
      <c r="P158" s="293">
        <v>1416</v>
      </c>
    </row>
    <row r="159" spans="1:16">
      <c r="A159" t="s">
        <v>211</v>
      </c>
      <c r="B159" t="s">
        <v>746</v>
      </c>
      <c r="C159" t="s">
        <v>211</v>
      </c>
      <c r="E159" s="294">
        <v>552</v>
      </c>
      <c r="F159" s="294">
        <v>591</v>
      </c>
      <c r="G159" s="294">
        <v>710</v>
      </c>
      <c r="H159" s="294">
        <v>820</v>
      </c>
      <c r="I159" s="294">
        <v>915</v>
      </c>
      <c r="J159" s="294">
        <v>1010</v>
      </c>
      <c r="K159" s="293">
        <v>607</v>
      </c>
      <c r="L159" s="293">
        <v>657</v>
      </c>
      <c r="M159" s="293">
        <v>828</v>
      </c>
      <c r="N159" s="293">
        <v>1074</v>
      </c>
      <c r="O159" s="293">
        <v>1179</v>
      </c>
      <c r="P159" s="293">
        <v>1282</v>
      </c>
    </row>
    <row r="160" spans="1:16">
      <c r="A160" t="s">
        <v>212</v>
      </c>
      <c r="B160" t="s">
        <v>749</v>
      </c>
      <c r="C160" t="s">
        <v>212</v>
      </c>
      <c r="E160" s="294">
        <v>533</v>
      </c>
      <c r="F160" s="294">
        <v>571</v>
      </c>
      <c r="G160" s="294">
        <v>686</v>
      </c>
      <c r="H160" s="294">
        <v>791</v>
      </c>
      <c r="I160" s="294">
        <v>883</v>
      </c>
      <c r="J160" s="294">
        <v>975</v>
      </c>
      <c r="K160" s="293">
        <v>623</v>
      </c>
      <c r="L160" s="293">
        <v>627</v>
      </c>
      <c r="M160" s="293">
        <v>808</v>
      </c>
      <c r="N160" s="293">
        <v>996</v>
      </c>
      <c r="O160" s="293">
        <v>1091</v>
      </c>
      <c r="P160" s="293">
        <v>1186</v>
      </c>
    </row>
    <row r="161" spans="1:16">
      <c r="A161" t="s">
        <v>213</v>
      </c>
      <c r="B161" t="s">
        <v>752</v>
      </c>
      <c r="C161" t="s">
        <v>213</v>
      </c>
      <c r="E161" s="294">
        <v>533</v>
      </c>
      <c r="F161" s="294">
        <v>570</v>
      </c>
      <c r="G161" s="294">
        <v>686</v>
      </c>
      <c r="H161" s="294">
        <v>791</v>
      </c>
      <c r="I161" s="294">
        <v>883</v>
      </c>
      <c r="J161" s="294">
        <v>975</v>
      </c>
      <c r="K161" s="293">
        <v>567</v>
      </c>
      <c r="L161" s="293">
        <v>570</v>
      </c>
      <c r="M161" s="293">
        <v>736</v>
      </c>
      <c r="N161" s="293">
        <v>917</v>
      </c>
      <c r="O161" s="293">
        <v>1091</v>
      </c>
      <c r="P161" s="293">
        <v>1186</v>
      </c>
    </row>
    <row r="162" spans="1:16">
      <c r="A162" t="s">
        <v>214</v>
      </c>
      <c r="B162" t="s">
        <v>728</v>
      </c>
      <c r="C162" t="s">
        <v>214</v>
      </c>
      <c r="E162" s="294">
        <v>533</v>
      </c>
      <c r="F162" s="294">
        <v>571</v>
      </c>
      <c r="G162" s="294">
        <v>686</v>
      </c>
      <c r="H162" s="294">
        <v>791</v>
      </c>
      <c r="I162" s="294">
        <v>883</v>
      </c>
      <c r="J162" s="294">
        <v>975</v>
      </c>
      <c r="K162" s="293">
        <v>623</v>
      </c>
      <c r="L162" s="293">
        <v>644</v>
      </c>
      <c r="M162" s="293">
        <v>849</v>
      </c>
      <c r="N162" s="293">
        <v>996</v>
      </c>
      <c r="O162" s="293">
        <v>1091</v>
      </c>
      <c r="P162" s="293">
        <v>1186</v>
      </c>
    </row>
    <row r="163" spans="1:16">
      <c r="A163" s="139" t="s">
        <v>90</v>
      </c>
      <c r="B163" s="139" t="s">
        <v>731</v>
      </c>
      <c r="C163" s="139" t="s">
        <v>90</v>
      </c>
      <c r="E163" s="294">
        <v>575</v>
      </c>
      <c r="F163" s="294">
        <v>616</v>
      </c>
      <c r="G163" s="294">
        <v>740</v>
      </c>
      <c r="H163" s="294">
        <v>854</v>
      </c>
      <c r="I163" s="294">
        <v>953</v>
      </c>
      <c r="J163" s="294">
        <v>1051</v>
      </c>
      <c r="K163" s="293">
        <v>686</v>
      </c>
      <c r="L163" s="293">
        <v>721</v>
      </c>
      <c r="M163" s="293">
        <v>934</v>
      </c>
      <c r="N163" s="293">
        <v>1077</v>
      </c>
      <c r="O163" s="293">
        <v>1181</v>
      </c>
      <c r="P163" s="293">
        <v>1285</v>
      </c>
    </row>
    <row r="164" spans="1:16">
      <c r="A164" t="s">
        <v>215</v>
      </c>
      <c r="B164" t="s">
        <v>734</v>
      </c>
      <c r="C164" t="s">
        <v>215</v>
      </c>
      <c r="E164" s="294">
        <v>580</v>
      </c>
      <c r="F164" s="294">
        <v>628</v>
      </c>
      <c r="G164" s="294">
        <v>791</v>
      </c>
      <c r="H164" s="294">
        <v>936</v>
      </c>
      <c r="I164" s="294">
        <v>1045</v>
      </c>
      <c r="J164" s="294">
        <v>1152</v>
      </c>
      <c r="K164" s="293">
        <v>580</v>
      </c>
      <c r="L164" s="293">
        <v>628</v>
      </c>
      <c r="M164" s="293">
        <v>791</v>
      </c>
      <c r="N164" s="293">
        <v>1044</v>
      </c>
      <c r="O164" s="293">
        <v>1170</v>
      </c>
      <c r="P164" s="293">
        <v>1346</v>
      </c>
    </row>
    <row r="165" spans="1:16">
      <c r="A165" s="139" t="s">
        <v>216</v>
      </c>
      <c r="B165" s="139" t="s">
        <v>755</v>
      </c>
      <c r="C165" s="139" t="s">
        <v>216</v>
      </c>
      <c r="E165" s="294">
        <v>592</v>
      </c>
      <c r="F165" s="294">
        <v>657</v>
      </c>
      <c r="G165" s="294">
        <v>863</v>
      </c>
      <c r="H165" s="294">
        <v>997</v>
      </c>
      <c r="I165" s="294">
        <v>1112</v>
      </c>
      <c r="J165" s="294">
        <v>1228</v>
      </c>
      <c r="K165" s="293">
        <v>592</v>
      </c>
      <c r="L165" s="293">
        <v>657</v>
      </c>
      <c r="M165" s="293">
        <v>866</v>
      </c>
      <c r="N165" s="293">
        <v>1133</v>
      </c>
      <c r="O165" s="293">
        <v>1329</v>
      </c>
      <c r="P165" s="293">
        <v>1514</v>
      </c>
    </row>
    <row r="166" spans="1:16">
      <c r="A166" t="s">
        <v>217</v>
      </c>
      <c r="B166" t="s">
        <v>758</v>
      </c>
      <c r="C166" t="s">
        <v>217</v>
      </c>
      <c r="E166" s="294">
        <v>533</v>
      </c>
      <c r="F166" s="294">
        <v>571</v>
      </c>
      <c r="G166" s="294">
        <v>686</v>
      </c>
      <c r="H166" s="294">
        <v>791</v>
      </c>
      <c r="I166" s="294">
        <v>883</v>
      </c>
      <c r="J166" s="294">
        <v>975</v>
      </c>
      <c r="K166" s="293">
        <v>538</v>
      </c>
      <c r="L166" s="293">
        <v>582</v>
      </c>
      <c r="M166" s="293">
        <v>734</v>
      </c>
      <c r="N166" s="293">
        <v>953</v>
      </c>
      <c r="O166" s="293">
        <v>1085</v>
      </c>
      <c r="P166" s="293">
        <v>1186</v>
      </c>
    </row>
    <row r="167" spans="1:16">
      <c r="A167" s="139" t="s">
        <v>71</v>
      </c>
      <c r="B167" s="139" t="s">
        <v>761</v>
      </c>
      <c r="C167" s="139" t="s">
        <v>71</v>
      </c>
      <c r="E167" s="294">
        <v>833</v>
      </c>
      <c r="F167" s="294">
        <v>893</v>
      </c>
      <c r="G167" s="294">
        <v>1071</v>
      </c>
      <c r="H167" s="294">
        <v>1238</v>
      </c>
      <c r="I167" s="294">
        <v>1381</v>
      </c>
      <c r="J167" s="294">
        <v>1523</v>
      </c>
      <c r="K167" s="293">
        <v>1063</v>
      </c>
      <c r="L167" s="293">
        <v>1128</v>
      </c>
      <c r="M167" s="293">
        <v>1371</v>
      </c>
      <c r="N167" s="293">
        <v>1574</v>
      </c>
      <c r="O167" s="293">
        <v>1736</v>
      </c>
      <c r="P167" s="293">
        <v>1897</v>
      </c>
    </row>
    <row r="168" spans="1:16">
      <c r="A168" t="s">
        <v>218</v>
      </c>
      <c r="B168" t="s">
        <v>764</v>
      </c>
      <c r="C168" t="s">
        <v>218</v>
      </c>
      <c r="E168" s="294">
        <v>537</v>
      </c>
      <c r="F168" s="294">
        <v>576</v>
      </c>
      <c r="G168" s="294">
        <v>691</v>
      </c>
      <c r="H168" s="294">
        <v>798</v>
      </c>
      <c r="I168" s="294">
        <v>891</v>
      </c>
      <c r="J168" s="294">
        <v>983</v>
      </c>
      <c r="K168" s="293">
        <v>538</v>
      </c>
      <c r="L168" s="293">
        <v>599</v>
      </c>
      <c r="M168" s="293">
        <v>734</v>
      </c>
      <c r="N168" s="293">
        <v>1004</v>
      </c>
      <c r="O168" s="293">
        <v>1100</v>
      </c>
      <c r="P168" s="293">
        <v>1196</v>
      </c>
    </row>
    <row r="169" spans="1:16">
      <c r="A169" t="s">
        <v>219</v>
      </c>
      <c r="B169" t="s">
        <v>767</v>
      </c>
      <c r="C169" t="s">
        <v>219</v>
      </c>
      <c r="E169" s="294">
        <v>538</v>
      </c>
      <c r="F169" s="294">
        <v>582</v>
      </c>
      <c r="G169" s="294">
        <v>703</v>
      </c>
      <c r="H169" s="294">
        <v>812</v>
      </c>
      <c r="I169" s="294">
        <v>906</v>
      </c>
      <c r="J169" s="294">
        <v>1000</v>
      </c>
      <c r="K169" s="293">
        <v>538</v>
      </c>
      <c r="L169" s="293">
        <v>582</v>
      </c>
      <c r="M169" s="293">
        <v>734</v>
      </c>
      <c r="N169" s="293">
        <v>913</v>
      </c>
      <c r="O169" s="293">
        <v>1085</v>
      </c>
      <c r="P169" s="293">
        <v>1220</v>
      </c>
    </row>
    <row r="170" spans="1:16">
      <c r="A170" t="s">
        <v>220</v>
      </c>
      <c r="B170" t="s">
        <v>770</v>
      </c>
      <c r="C170" t="s">
        <v>220</v>
      </c>
      <c r="E170" s="294">
        <v>538</v>
      </c>
      <c r="F170" s="294">
        <v>601</v>
      </c>
      <c r="G170" s="294">
        <v>734</v>
      </c>
      <c r="H170" s="294">
        <v>941</v>
      </c>
      <c r="I170" s="294">
        <v>1077</v>
      </c>
      <c r="J170" s="294">
        <v>1189</v>
      </c>
      <c r="K170" s="293">
        <v>538</v>
      </c>
      <c r="L170" s="293">
        <v>601</v>
      </c>
      <c r="M170" s="293">
        <v>734</v>
      </c>
      <c r="N170" s="293">
        <v>941</v>
      </c>
      <c r="O170" s="293">
        <v>1189</v>
      </c>
      <c r="P170" s="293">
        <v>1367</v>
      </c>
    </row>
    <row r="171" spans="1:16">
      <c r="A171" t="s">
        <v>221</v>
      </c>
      <c r="B171" t="s">
        <v>773</v>
      </c>
      <c r="C171" t="s">
        <v>221</v>
      </c>
      <c r="E171" s="294">
        <v>533</v>
      </c>
      <c r="F171" s="294">
        <v>571</v>
      </c>
      <c r="G171" s="294">
        <v>686</v>
      </c>
      <c r="H171" s="294">
        <v>791</v>
      </c>
      <c r="I171" s="294">
        <v>883</v>
      </c>
      <c r="J171" s="294">
        <v>975</v>
      </c>
      <c r="K171" s="293">
        <v>645</v>
      </c>
      <c r="L171" s="293">
        <v>667</v>
      </c>
      <c r="M171" s="293">
        <v>879</v>
      </c>
      <c r="N171" s="293">
        <v>1022</v>
      </c>
      <c r="O171" s="293">
        <v>1120</v>
      </c>
      <c r="P171" s="293">
        <v>1217</v>
      </c>
    </row>
    <row r="172" spans="1:16">
      <c r="A172" s="139" t="s">
        <v>57</v>
      </c>
      <c r="B172" s="139" t="s">
        <v>775</v>
      </c>
      <c r="C172" s="139" t="s">
        <v>57</v>
      </c>
      <c r="E172" s="294">
        <v>693</v>
      </c>
      <c r="F172" s="294">
        <v>743</v>
      </c>
      <c r="G172" s="294">
        <v>891</v>
      </c>
      <c r="H172" s="294">
        <v>1030</v>
      </c>
      <c r="I172" s="294">
        <v>1148</v>
      </c>
      <c r="J172" s="294">
        <v>1268</v>
      </c>
      <c r="K172" s="293">
        <v>881</v>
      </c>
      <c r="L172" s="293">
        <v>946</v>
      </c>
      <c r="M172" s="293">
        <v>1137</v>
      </c>
      <c r="N172" s="293">
        <v>1305</v>
      </c>
      <c r="O172" s="293">
        <v>1436</v>
      </c>
      <c r="P172" s="293">
        <v>1567</v>
      </c>
    </row>
    <row r="173" spans="1:16">
      <c r="A173" t="s">
        <v>222</v>
      </c>
      <c r="B173" t="s">
        <v>778</v>
      </c>
      <c r="C173" t="s">
        <v>222</v>
      </c>
      <c r="E173" s="294">
        <v>542</v>
      </c>
      <c r="F173" s="294">
        <v>581</v>
      </c>
      <c r="G173" s="294">
        <v>697</v>
      </c>
      <c r="H173" s="294">
        <v>805</v>
      </c>
      <c r="I173" s="294">
        <v>898</v>
      </c>
      <c r="J173" s="294">
        <v>991</v>
      </c>
      <c r="K173" s="293">
        <v>604</v>
      </c>
      <c r="L173" s="293">
        <v>624</v>
      </c>
      <c r="M173" s="293">
        <v>823</v>
      </c>
      <c r="N173" s="293">
        <v>1013</v>
      </c>
      <c r="O173" s="293">
        <v>1110</v>
      </c>
      <c r="P173" s="293">
        <v>1207</v>
      </c>
    </row>
    <row r="174" spans="1:16">
      <c r="A174" t="s">
        <v>223</v>
      </c>
      <c r="B174" t="s">
        <v>781</v>
      </c>
      <c r="C174" t="s">
        <v>223</v>
      </c>
      <c r="E174" s="294">
        <v>484</v>
      </c>
      <c r="F174" s="294">
        <v>557</v>
      </c>
      <c r="G174" s="294">
        <v>686</v>
      </c>
      <c r="H174" s="294">
        <v>791</v>
      </c>
      <c r="I174" s="294">
        <v>883</v>
      </c>
      <c r="J174" s="294">
        <v>975</v>
      </c>
      <c r="K174" s="293">
        <v>484</v>
      </c>
      <c r="L174" s="293">
        <v>557</v>
      </c>
      <c r="M174" s="293">
        <v>734</v>
      </c>
      <c r="N174" s="293">
        <v>996</v>
      </c>
      <c r="O174" s="293">
        <v>1091</v>
      </c>
      <c r="P174" s="293">
        <v>1186</v>
      </c>
    </row>
    <row r="175" spans="1:16">
      <c r="A175" t="s">
        <v>224</v>
      </c>
      <c r="B175" t="s">
        <v>784</v>
      </c>
      <c r="C175" t="s">
        <v>224</v>
      </c>
      <c r="E175" s="294">
        <v>533</v>
      </c>
      <c r="F175" s="294">
        <v>571</v>
      </c>
      <c r="G175" s="294">
        <v>686</v>
      </c>
      <c r="H175" s="294">
        <v>791</v>
      </c>
      <c r="I175" s="294">
        <v>883</v>
      </c>
      <c r="J175" s="294">
        <v>975</v>
      </c>
      <c r="K175" s="293">
        <v>538</v>
      </c>
      <c r="L175" s="293">
        <v>582</v>
      </c>
      <c r="M175" s="293">
        <v>734</v>
      </c>
      <c r="N175" s="293">
        <v>959</v>
      </c>
      <c r="O175" s="293">
        <v>1085</v>
      </c>
      <c r="P175" s="293">
        <v>1186</v>
      </c>
    </row>
    <row r="176" spans="1:16">
      <c r="A176" t="s">
        <v>225</v>
      </c>
      <c r="B176" t="s">
        <v>787</v>
      </c>
      <c r="C176" t="s">
        <v>225</v>
      </c>
      <c r="E176" s="294">
        <v>576</v>
      </c>
      <c r="F176" s="294">
        <v>623</v>
      </c>
      <c r="G176" s="294">
        <v>747</v>
      </c>
      <c r="H176" s="294">
        <v>863</v>
      </c>
      <c r="I176" s="294">
        <v>963</v>
      </c>
      <c r="J176" s="294">
        <v>1063</v>
      </c>
      <c r="K176" s="293">
        <v>576</v>
      </c>
      <c r="L176" s="293">
        <v>683</v>
      </c>
      <c r="M176" s="293">
        <v>838</v>
      </c>
      <c r="N176" s="293">
        <v>1089</v>
      </c>
      <c r="O176" s="293">
        <v>1195</v>
      </c>
      <c r="P176" s="293">
        <v>1300</v>
      </c>
    </row>
    <row r="177" spans="1:16">
      <c r="A177" t="s">
        <v>226</v>
      </c>
      <c r="B177" t="s">
        <v>790</v>
      </c>
      <c r="C177" t="s">
        <v>226</v>
      </c>
      <c r="E177" s="294">
        <v>533</v>
      </c>
      <c r="F177" s="294">
        <v>571</v>
      </c>
      <c r="G177" s="294">
        <v>686</v>
      </c>
      <c r="H177" s="294">
        <v>791</v>
      </c>
      <c r="I177" s="294">
        <v>883</v>
      </c>
      <c r="J177" s="294">
        <v>975</v>
      </c>
      <c r="K177" s="293">
        <v>611</v>
      </c>
      <c r="L177" s="293">
        <v>624</v>
      </c>
      <c r="M177" s="293">
        <v>823</v>
      </c>
      <c r="N177" s="293">
        <v>996</v>
      </c>
      <c r="O177" s="293">
        <v>1091</v>
      </c>
      <c r="P177" s="293">
        <v>1186</v>
      </c>
    </row>
    <row r="178" spans="1:16">
      <c r="A178" t="s">
        <v>227</v>
      </c>
      <c r="B178" t="s">
        <v>793</v>
      </c>
      <c r="C178" t="s">
        <v>227</v>
      </c>
      <c r="E178" s="294">
        <v>533</v>
      </c>
      <c r="F178" s="294">
        <v>571</v>
      </c>
      <c r="G178" s="294">
        <v>686</v>
      </c>
      <c r="H178" s="294">
        <v>791</v>
      </c>
      <c r="I178" s="294">
        <v>883</v>
      </c>
      <c r="J178" s="294">
        <v>975</v>
      </c>
      <c r="K178" s="293">
        <v>553</v>
      </c>
      <c r="L178" s="293">
        <v>592</v>
      </c>
      <c r="M178" s="293">
        <v>734</v>
      </c>
      <c r="N178" s="293">
        <v>996</v>
      </c>
      <c r="O178" s="293">
        <v>1007</v>
      </c>
      <c r="P178" s="293">
        <v>1158</v>
      </c>
    </row>
    <row r="179" spans="1:16">
      <c r="A179" t="s">
        <v>228</v>
      </c>
      <c r="B179" t="s">
        <v>796</v>
      </c>
      <c r="C179" t="s">
        <v>228</v>
      </c>
      <c r="E179" s="294">
        <v>540</v>
      </c>
      <c r="F179" s="294">
        <v>559</v>
      </c>
      <c r="G179" s="294">
        <v>712</v>
      </c>
      <c r="H179" s="294">
        <v>823</v>
      </c>
      <c r="I179" s="294">
        <v>918</v>
      </c>
      <c r="J179" s="294">
        <v>1013</v>
      </c>
      <c r="K179" s="293">
        <v>540</v>
      </c>
      <c r="L179" s="293">
        <v>559</v>
      </c>
      <c r="M179" s="293">
        <v>737</v>
      </c>
      <c r="N179" s="293">
        <v>1036</v>
      </c>
      <c r="O179" s="293">
        <v>1136</v>
      </c>
      <c r="P179" s="293">
        <v>1236</v>
      </c>
    </row>
    <row r="180" spans="1:16">
      <c r="A180" s="139" t="s">
        <v>38</v>
      </c>
      <c r="B180" s="139" t="s">
        <v>799</v>
      </c>
      <c r="C180" s="139" t="s">
        <v>38</v>
      </c>
      <c r="E180" s="294">
        <v>607</v>
      </c>
      <c r="F180" s="294">
        <v>650</v>
      </c>
      <c r="G180" s="294">
        <v>780</v>
      </c>
      <c r="H180" s="294">
        <v>901</v>
      </c>
      <c r="I180" s="294">
        <v>1005</v>
      </c>
      <c r="J180" s="294">
        <v>1109</v>
      </c>
      <c r="K180" s="293">
        <v>769</v>
      </c>
      <c r="L180" s="293">
        <v>825</v>
      </c>
      <c r="M180" s="293">
        <v>992</v>
      </c>
      <c r="N180" s="293">
        <v>1138</v>
      </c>
      <c r="O180" s="293">
        <v>1250</v>
      </c>
      <c r="P180" s="293">
        <v>1361</v>
      </c>
    </row>
    <row r="181" spans="1:16">
      <c r="A181" t="s">
        <v>229</v>
      </c>
      <c r="B181" t="s">
        <v>802</v>
      </c>
      <c r="C181" t="s">
        <v>229</v>
      </c>
      <c r="E181" s="294">
        <v>564</v>
      </c>
      <c r="F181" s="294">
        <v>610</v>
      </c>
      <c r="G181" s="294">
        <v>732</v>
      </c>
      <c r="H181" s="294">
        <v>846</v>
      </c>
      <c r="I181" s="294">
        <v>945</v>
      </c>
      <c r="J181" s="294">
        <v>1042</v>
      </c>
      <c r="K181" s="293">
        <v>564</v>
      </c>
      <c r="L181" s="293">
        <v>610</v>
      </c>
      <c r="M181" s="293">
        <v>769</v>
      </c>
      <c r="N181" s="293">
        <v>984</v>
      </c>
      <c r="O181" s="293">
        <v>1137</v>
      </c>
      <c r="P181" s="293">
        <v>1308</v>
      </c>
    </row>
    <row r="182" spans="1:16">
      <c r="A182" t="s">
        <v>230</v>
      </c>
      <c r="B182" t="s">
        <v>805</v>
      </c>
      <c r="C182" t="s">
        <v>230</v>
      </c>
      <c r="E182" s="294">
        <v>678</v>
      </c>
      <c r="F182" s="294">
        <v>726</v>
      </c>
      <c r="G182" s="294">
        <v>872</v>
      </c>
      <c r="H182" s="294">
        <v>1007</v>
      </c>
      <c r="I182" s="294">
        <v>1123</v>
      </c>
      <c r="J182" s="294">
        <v>1240</v>
      </c>
      <c r="K182" s="293">
        <v>712</v>
      </c>
      <c r="L182" s="293">
        <v>798</v>
      </c>
      <c r="M182" s="293">
        <v>1025</v>
      </c>
      <c r="N182" s="293">
        <v>1275</v>
      </c>
      <c r="O182" s="293">
        <v>1405</v>
      </c>
      <c r="P182" s="293">
        <v>1531</v>
      </c>
    </row>
    <row r="183" spans="1:16">
      <c r="A183" s="139" t="s">
        <v>32</v>
      </c>
      <c r="B183" s="139" t="s">
        <v>807</v>
      </c>
      <c r="C183" s="139" t="s">
        <v>32</v>
      </c>
      <c r="E183" s="294">
        <v>591</v>
      </c>
      <c r="F183" s="294">
        <v>633</v>
      </c>
      <c r="G183" s="294">
        <v>760</v>
      </c>
      <c r="H183" s="294">
        <v>877</v>
      </c>
      <c r="I183" s="294">
        <v>978</v>
      </c>
      <c r="J183" s="294">
        <v>1080</v>
      </c>
      <c r="K183" s="293">
        <v>661</v>
      </c>
      <c r="L183" s="293">
        <v>708</v>
      </c>
      <c r="M183" s="293">
        <v>880</v>
      </c>
      <c r="N183" s="293">
        <v>1108</v>
      </c>
      <c r="O183" s="293">
        <v>1205</v>
      </c>
      <c r="P183" s="293">
        <v>1323</v>
      </c>
    </row>
    <row r="184" spans="1:16">
      <c r="A184" t="s">
        <v>231</v>
      </c>
      <c r="B184" t="s">
        <v>810</v>
      </c>
      <c r="C184" t="s">
        <v>231</v>
      </c>
      <c r="E184" s="294">
        <v>533</v>
      </c>
      <c r="F184" s="294">
        <v>571</v>
      </c>
      <c r="G184" s="294">
        <v>686</v>
      </c>
      <c r="H184" s="294">
        <v>791</v>
      </c>
      <c r="I184" s="294">
        <v>883</v>
      </c>
      <c r="J184" s="294">
        <v>975</v>
      </c>
      <c r="K184" s="293">
        <v>559</v>
      </c>
      <c r="L184" s="293">
        <v>630</v>
      </c>
      <c r="M184" s="293">
        <v>796</v>
      </c>
      <c r="N184" s="293">
        <v>996</v>
      </c>
      <c r="O184" s="293">
        <v>1091</v>
      </c>
      <c r="P184" s="293">
        <v>1186</v>
      </c>
    </row>
    <row r="185" spans="1:16">
      <c r="A185" t="s">
        <v>232</v>
      </c>
      <c r="B185" t="s">
        <v>813</v>
      </c>
      <c r="C185" t="s">
        <v>232</v>
      </c>
      <c r="E185" s="294">
        <v>563</v>
      </c>
      <c r="F185" s="294">
        <v>594</v>
      </c>
      <c r="G185" s="294">
        <v>723</v>
      </c>
      <c r="H185" s="294">
        <v>836</v>
      </c>
      <c r="I185" s="294">
        <v>932</v>
      </c>
      <c r="J185" s="294">
        <v>1029</v>
      </c>
      <c r="K185" s="293">
        <v>574</v>
      </c>
      <c r="L185" s="293">
        <v>594</v>
      </c>
      <c r="M185" s="293">
        <v>783</v>
      </c>
      <c r="N185" s="293">
        <v>974</v>
      </c>
      <c r="O185" s="293">
        <v>1080</v>
      </c>
      <c r="P185" s="293">
        <v>1242</v>
      </c>
    </row>
    <row r="186" spans="1:16">
      <c r="A186" s="139" t="s">
        <v>48</v>
      </c>
      <c r="B186" s="139" t="s">
        <v>815</v>
      </c>
      <c r="C186" s="139" t="s">
        <v>48</v>
      </c>
      <c r="E186" s="294">
        <v>713</v>
      </c>
      <c r="F186" s="294">
        <v>764</v>
      </c>
      <c r="G186" s="294">
        <v>917</v>
      </c>
      <c r="H186" s="294">
        <v>1060</v>
      </c>
      <c r="I186" s="294">
        <v>1182</v>
      </c>
      <c r="J186" s="294">
        <v>1304</v>
      </c>
      <c r="K186" s="293">
        <v>901</v>
      </c>
      <c r="L186" s="293">
        <v>974</v>
      </c>
      <c r="M186" s="293">
        <v>1171</v>
      </c>
      <c r="N186" s="293">
        <v>1344</v>
      </c>
      <c r="O186" s="293">
        <v>1480</v>
      </c>
      <c r="P186" s="293">
        <v>1615</v>
      </c>
    </row>
    <row r="187" spans="1:16">
      <c r="A187" t="s">
        <v>233</v>
      </c>
      <c r="B187" t="s">
        <v>818</v>
      </c>
      <c r="C187" t="s">
        <v>233</v>
      </c>
      <c r="E187" s="294">
        <v>538</v>
      </c>
      <c r="F187" s="294">
        <v>580</v>
      </c>
      <c r="G187" s="294">
        <v>696</v>
      </c>
      <c r="H187" s="294">
        <v>803</v>
      </c>
      <c r="I187" s="294">
        <v>896</v>
      </c>
      <c r="J187" s="294">
        <v>989</v>
      </c>
      <c r="K187" s="293">
        <v>538</v>
      </c>
      <c r="L187" s="293">
        <v>644</v>
      </c>
      <c r="M187" s="293">
        <v>734</v>
      </c>
      <c r="N187" s="293">
        <v>976</v>
      </c>
      <c r="O187" s="293">
        <v>1108</v>
      </c>
      <c r="P187" s="293">
        <v>1203</v>
      </c>
    </row>
    <row r="188" spans="1:16">
      <c r="A188" t="s">
        <v>234</v>
      </c>
      <c r="B188" t="s">
        <v>821</v>
      </c>
      <c r="C188" t="s">
        <v>234</v>
      </c>
      <c r="E188" s="294">
        <v>594</v>
      </c>
      <c r="F188" s="294">
        <v>696</v>
      </c>
      <c r="G188" s="294">
        <v>835</v>
      </c>
      <c r="H188" s="294">
        <v>965</v>
      </c>
      <c r="I188" s="294">
        <v>1076</v>
      </c>
      <c r="J188" s="294">
        <v>1188</v>
      </c>
      <c r="K188" s="293">
        <v>594</v>
      </c>
      <c r="L188" s="293">
        <v>734</v>
      </c>
      <c r="M188" s="293">
        <v>898</v>
      </c>
      <c r="N188" s="293">
        <v>1221</v>
      </c>
      <c r="O188" s="293">
        <v>1343</v>
      </c>
      <c r="P188" s="293">
        <v>1462</v>
      </c>
    </row>
    <row r="189" spans="1:16">
      <c r="A189" t="s">
        <v>235</v>
      </c>
      <c r="B189" t="s">
        <v>824</v>
      </c>
      <c r="C189" t="s">
        <v>235</v>
      </c>
      <c r="E189" s="294">
        <v>533</v>
      </c>
      <c r="F189" s="294">
        <v>571</v>
      </c>
      <c r="G189" s="294">
        <v>686</v>
      </c>
      <c r="H189" s="294">
        <v>791</v>
      </c>
      <c r="I189" s="294">
        <v>883</v>
      </c>
      <c r="J189" s="294">
        <v>975</v>
      </c>
      <c r="K189" s="293">
        <v>536</v>
      </c>
      <c r="L189" s="293">
        <v>656</v>
      </c>
      <c r="M189" s="293">
        <v>757</v>
      </c>
      <c r="N189" s="293">
        <v>996</v>
      </c>
      <c r="O189" s="293">
        <v>1091</v>
      </c>
      <c r="P189" s="293">
        <v>1186</v>
      </c>
    </row>
    <row r="190" spans="1:16">
      <c r="A190" s="139" t="s">
        <v>23</v>
      </c>
      <c r="B190" s="139" t="s">
        <v>826</v>
      </c>
      <c r="C190" s="139" t="s">
        <v>23</v>
      </c>
      <c r="E190" s="294">
        <v>627</v>
      </c>
      <c r="F190" s="294">
        <v>671</v>
      </c>
      <c r="G190" s="294">
        <v>806</v>
      </c>
      <c r="H190" s="294">
        <v>931</v>
      </c>
      <c r="I190" s="294">
        <v>1038</v>
      </c>
      <c r="J190" s="294">
        <v>1146</v>
      </c>
      <c r="K190" s="293">
        <v>629</v>
      </c>
      <c r="L190" s="293">
        <v>705</v>
      </c>
      <c r="M190" s="293">
        <v>906</v>
      </c>
      <c r="N190" s="293">
        <v>1177</v>
      </c>
      <c r="O190" s="293">
        <v>1293</v>
      </c>
      <c r="P190" s="293">
        <v>1408</v>
      </c>
    </row>
    <row r="191" spans="1:16">
      <c r="A191" t="s">
        <v>236</v>
      </c>
      <c r="B191" t="s">
        <v>829</v>
      </c>
      <c r="C191" t="s">
        <v>236</v>
      </c>
      <c r="E191" s="294">
        <v>533</v>
      </c>
      <c r="F191" s="294">
        <v>571</v>
      </c>
      <c r="G191" s="294">
        <v>686</v>
      </c>
      <c r="H191" s="294">
        <v>791</v>
      </c>
      <c r="I191" s="294">
        <v>883</v>
      </c>
      <c r="J191" s="294">
        <v>975</v>
      </c>
      <c r="K191" s="293">
        <v>538</v>
      </c>
      <c r="L191" s="293">
        <v>582</v>
      </c>
      <c r="M191" s="293">
        <v>734</v>
      </c>
      <c r="N191" s="293">
        <v>996</v>
      </c>
      <c r="O191" s="293">
        <v>1085</v>
      </c>
      <c r="P191" s="293">
        <v>1186</v>
      </c>
    </row>
    <row r="192" spans="1:16">
      <c r="A192" t="s">
        <v>237</v>
      </c>
      <c r="B192" t="s">
        <v>832</v>
      </c>
      <c r="C192" t="s">
        <v>237</v>
      </c>
      <c r="E192" s="294">
        <v>538</v>
      </c>
      <c r="F192" s="294">
        <v>623</v>
      </c>
      <c r="G192" s="294">
        <v>734</v>
      </c>
      <c r="H192" s="294">
        <v>871</v>
      </c>
      <c r="I192" s="294">
        <v>972</v>
      </c>
      <c r="J192" s="294">
        <v>1072</v>
      </c>
      <c r="K192" s="293">
        <v>538</v>
      </c>
      <c r="L192" s="293">
        <v>623</v>
      </c>
      <c r="M192" s="293">
        <v>734</v>
      </c>
      <c r="N192" s="293">
        <v>1015</v>
      </c>
      <c r="O192" s="293">
        <v>1085</v>
      </c>
      <c r="P192" s="293">
        <v>1248</v>
      </c>
    </row>
    <row r="193" spans="1:16">
      <c r="A193" s="139" t="s">
        <v>24</v>
      </c>
      <c r="B193" s="139" t="s">
        <v>834</v>
      </c>
      <c r="C193" s="139" t="s">
        <v>24</v>
      </c>
      <c r="E193" s="294">
        <v>627</v>
      </c>
      <c r="F193" s="294">
        <v>671</v>
      </c>
      <c r="G193" s="294">
        <v>806</v>
      </c>
      <c r="H193" s="294">
        <v>931</v>
      </c>
      <c r="I193" s="294">
        <v>1038</v>
      </c>
      <c r="J193" s="294">
        <v>1146</v>
      </c>
      <c r="K193" s="293">
        <v>629</v>
      </c>
      <c r="L193" s="293">
        <v>705</v>
      </c>
      <c r="M193" s="293">
        <v>906</v>
      </c>
      <c r="N193" s="293">
        <v>1177</v>
      </c>
      <c r="O193" s="293">
        <v>1293</v>
      </c>
      <c r="P193" s="293">
        <v>1408</v>
      </c>
    </row>
    <row r="194" spans="1:16">
      <c r="A194" t="s">
        <v>238</v>
      </c>
      <c r="B194" t="s">
        <v>837</v>
      </c>
      <c r="C194" t="s">
        <v>238</v>
      </c>
      <c r="E194" s="294">
        <v>697</v>
      </c>
      <c r="F194" s="294">
        <v>747</v>
      </c>
      <c r="G194" s="294">
        <v>897</v>
      </c>
      <c r="H194" s="294">
        <v>1036</v>
      </c>
      <c r="I194" s="294">
        <v>1156</v>
      </c>
      <c r="J194" s="294">
        <v>1276</v>
      </c>
      <c r="K194" s="293">
        <v>714</v>
      </c>
      <c r="L194" s="293">
        <v>773</v>
      </c>
      <c r="M194" s="293">
        <v>974</v>
      </c>
      <c r="N194" s="293">
        <v>1211</v>
      </c>
      <c r="O194" s="293">
        <v>1440</v>
      </c>
      <c r="P194" s="293">
        <v>1576</v>
      </c>
    </row>
    <row r="195" spans="1:16">
      <c r="A195" t="s">
        <v>239</v>
      </c>
      <c r="B195" t="s">
        <v>840</v>
      </c>
      <c r="C195" t="s">
        <v>239</v>
      </c>
      <c r="E195" s="294">
        <v>533</v>
      </c>
      <c r="F195" s="294">
        <v>571</v>
      </c>
      <c r="G195" s="294">
        <v>686</v>
      </c>
      <c r="H195" s="294">
        <v>791</v>
      </c>
      <c r="I195" s="294">
        <v>883</v>
      </c>
      <c r="J195" s="294">
        <v>975</v>
      </c>
      <c r="K195" s="293">
        <v>628</v>
      </c>
      <c r="L195" s="293">
        <v>679</v>
      </c>
      <c r="M195" s="293">
        <v>856</v>
      </c>
      <c r="N195" s="293">
        <v>996</v>
      </c>
      <c r="O195" s="293">
        <v>1091</v>
      </c>
      <c r="P195" s="293">
        <v>1186</v>
      </c>
    </row>
    <row r="196" spans="1:16">
      <c r="A196" t="s">
        <v>240</v>
      </c>
      <c r="B196" t="s">
        <v>843</v>
      </c>
      <c r="C196" t="s">
        <v>240</v>
      </c>
      <c r="E196" s="294">
        <v>533</v>
      </c>
      <c r="F196" s="294">
        <v>557</v>
      </c>
      <c r="G196" s="294">
        <v>686</v>
      </c>
      <c r="H196" s="294">
        <v>791</v>
      </c>
      <c r="I196" s="294">
        <v>883</v>
      </c>
      <c r="J196" s="294">
        <v>975</v>
      </c>
      <c r="K196" s="293">
        <v>538</v>
      </c>
      <c r="L196" s="293">
        <v>557</v>
      </c>
      <c r="M196" s="293">
        <v>734</v>
      </c>
      <c r="N196" s="293">
        <v>913</v>
      </c>
      <c r="O196" s="293">
        <v>1085</v>
      </c>
      <c r="P196" s="293">
        <v>1186</v>
      </c>
    </row>
    <row r="197" spans="1:16">
      <c r="A197" t="s">
        <v>241</v>
      </c>
      <c r="B197" t="s">
        <v>846</v>
      </c>
      <c r="C197" t="s">
        <v>241</v>
      </c>
      <c r="E197" s="294">
        <v>578</v>
      </c>
      <c r="F197" s="294">
        <v>623</v>
      </c>
      <c r="G197" s="294">
        <v>747</v>
      </c>
      <c r="H197" s="294">
        <v>863</v>
      </c>
      <c r="I197" s="294">
        <v>963</v>
      </c>
      <c r="J197" s="294">
        <v>1063</v>
      </c>
      <c r="K197" s="293">
        <v>578</v>
      </c>
      <c r="L197" s="293">
        <v>691</v>
      </c>
      <c r="M197" s="293">
        <v>788</v>
      </c>
      <c r="N197" s="293">
        <v>1089</v>
      </c>
      <c r="O197" s="293">
        <v>1165</v>
      </c>
      <c r="P197" s="293">
        <v>1300</v>
      </c>
    </row>
    <row r="198" spans="1:16">
      <c r="A198" t="s">
        <v>242</v>
      </c>
      <c r="B198" t="s">
        <v>849</v>
      </c>
      <c r="C198" t="s">
        <v>242</v>
      </c>
      <c r="E198" s="294">
        <v>555</v>
      </c>
      <c r="F198" s="294">
        <v>595</v>
      </c>
      <c r="G198" s="294">
        <v>713</v>
      </c>
      <c r="H198" s="294">
        <v>824</v>
      </c>
      <c r="I198" s="294">
        <v>920</v>
      </c>
      <c r="J198" s="294">
        <v>1015</v>
      </c>
      <c r="K198" s="293">
        <v>555</v>
      </c>
      <c r="L198" s="293">
        <v>664</v>
      </c>
      <c r="M198" s="293">
        <v>757</v>
      </c>
      <c r="N198" s="293">
        <v>942</v>
      </c>
      <c r="O198" s="293">
        <v>1138</v>
      </c>
      <c r="P198" s="293">
        <v>1237</v>
      </c>
    </row>
    <row r="199" spans="1:16">
      <c r="A199" t="s">
        <v>243</v>
      </c>
      <c r="B199" t="s">
        <v>852</v>
      </c>
      <c r="C199" t="s">
        <v>243</v>
      </c>
      <c r="E199" s="294">
        <v>580</v>
      </c>
      <c r="F199" s="294">
        <v>628</v>
      </c>
      <c r="G199" s="294">
        <v>791</v>
      </c>
      <c r="H199" s="294">
        <v>1044</v>
      </c>
      <c r="I199" s="294">
        <v>1170</v>
      </c>
      <c r="J199" s="294">
        <v>1346</v>
      </c>
      <c r="K199" s="293">
        <v>580</v>
      </c>
      <c r="L199" s="293">
        <v>628</v>
      </c>
      <c r="M199" s="293">
        <v>791</v>
      </c>
      <c r="N199" s="293">
        <v>1044</v>
      </c>
      <c r="O199" s="293">
        <v>1170</v>
      </c>
      <c r="P199" s="293">
        <v>1346</v>
      </c>
    </row>
    <row r="200" spans="1:16">
      <c r="A200" s="139" t="s">
        <v>36</v>
      </c>
      <c r="B200" s="139" t="s">
        <v>854</v>
      </c>
      <c r="C200" s="139" t="s">
        <v>36</v>
      </c>
      <c r="E200" s="294">
        <v>602</v>
      </c>
      <c r="F200" s="294">
        <v>645</v>
      </c>
      <c r="G200" s="294">
        <v>775</v>
      </c>
      <c r="H200" s="294">
        <v>895</v>
      </c>
      <c r="I200" s="294">
        <v>998</v>
      </c>
      <c r="J200" s="294">
        <v>1101</v>
      </c>
      <c r="K200" s="293">
        <v>686</v>
      </c>
      <c r="L200" s="293">
        <v>774</v>
      </c>
      <c r="M200" s="293">
        <v>909</v>
      </c>
      <c r="N200" s="293">
        <v>1129</v>
      </c>
      <c r="O200" s="293">
        <v>1240</v>
      </c>
      <c r="P200" s="293">
        <v>1349</v>
      </c>
    </row>
    <row r="201" spans="1:16">
      <c r="A201" s="139" t="s">
        <v>49</v>
      </c>
      <c r="B201" s="139" t="s">
        <v>856</v>
      </c>
      <c r="C201" s="139" t="s">
        <v>49</v>
      </c>
      <c r="E201" s="294">
        <v>778</v>
      </c>
      <c r="F201" s="294">
        <v>834</v>
      </c>
      <c r="G201" s="294">
        <v>1001</v>
      </c>
      <c r="H201" s="294">
        <v>1157</v>
      </c>
      <c r="I201" s="294">
        <v>1291</v>
      </c>
      <c r="J201" s="294">
        <v>1424</v>
      </c>
      <c r="K201" s="293">
        <v>993</v>
      </c>
      <c r="L201" s="293">
        <v>1065</v>
      </c>
      <c r="M201" s="293">
        <v>1281</v>
      </c>
      <c r="N201" s="293">
        <v>1470</v>
      </c>
      <c r="O201" s="293">
        <v>1621</v>
      </c>
      <c r="P201" s="293">
        <v>1770</v>
      </c>
    </row>
    <row r="202" spans="1:16">
      <c r="A202" t="s">
        <v>244</v>
      </c>
      <c r="B202" t="s">
        <v>859</v>
      </c>
      <c r="C202" t="s">
        <v>244</v>
      </c>
      <c r="E202" s="294">
        <v>533</v>
      </c>
      <c r="F202" s="294">
        <v>566</v>
      </c>
      <c r="G202" s="294">
        <v>686</v>
      </c>
      <c r="H202" s="294">
        <v>791</v>
      </c>
      <c r="I202" s="294">
        <v>883</v>
      </c>
      <c r="J202" s="294">
        <v>975</v>
      </c>
      <c r="K202" s="293">
        <v>547</v>
      </c>
      <c r="L202" s="293">
        <v>566</v>
      </c>
      <c r="M202" s="293">
        <v>746</v>
      </c>
      <c r="N202" s="293">
        <v>928</v>
      </c>
      <c r="O202" s="293">
        <v>1012</v>
      </c>
      <c r="P202" s="293">
        <v>1164</v>
      </c>
    </row>
    <row r="203" spans="1:16">
      <c r="A203" s="139" t="s">
        <v>245</v>
      </c>
      <c r="B203" s="139" t="s">
        <v>862</v>
      </c>
      <c r="C203" s="139" t="s">
        <v>245</v>
      </c>
      <c r="E203" s="294">
        <v>547</v>
      </c>
      <c r="F203" s="294">
        <v>575</v>
      </c>
      <c r="G203" s="294">
        <v>706</v>
      </c>
      <c r="H203" s="294">
        <v>815</v>
      </c>
      <c r="I203" s="294">
        <v>910</v>
      </c>
      <c r="J203" s="294">
        <v>1003</v>
      </c>
      <c r="K203" s="293">
        <v>547</v>
      </c>
      <c r="L203" s="293">
        <v>575</v>
      </c>
      <c r="M203" s="293">
        <v>754</v>
      </c>
      <c r="N203" s="293">
        <v>959</v>
      </c>
      <c r="O203" s="293">
        <v>1134</v>
      </c>
      <c r="P203" s="293">
        <v>1232</v>
      </c>
    </row>
    <row r="204" spans="1:16">
      <c r="A204" t="s">
        <v>246</v>
      </c>
      <c r="B204" t="s">
        <v>865</v>
      </c>
      <c r="C204" t="s">
        <v>246</v>
      </c>
      <c r="E204" s="294">
        <v>533</v>
      </c>
      <c r="F204" s="294">
        <v>571</v>
      </c>
      <c r="G204" s="294">
        <v>686</v>
      </c>
      <c r="H204" s="294">
        <v>791</v>
      </c>
      <c r="I204" s="294">
        <v>883</v>
      </c>
      <c r="J204" s="294">
        <v>975</v>
      </c>
      <c r="K204" s="293">
        <v>538</v>
      </c>
      <c r="L204" s="293">
        <v>644</v>
      </c>
      <c r="M204" s="293">
        <v>734</v>
      </c>
      <c r="N204" s="293">
        <v>996</v>
      </c>
      <c r="O204" s="293">
        <v>1085</v>
      </c>
      <c r="P204" s="293">
        <v>1186</v>
      </c>
    </row>
    <row r="205" spans="1:16">
      <c r="A205" t="s">
        <v>247</v>
      </c>
      <c r="B205" t="s">
        <v>868</v>
      </c>
      <c r="C205" t="s">
        <v>247</v>
      </c>
      <c r="E205" s="294">
        <v>533</v>
      </c>
      <c r="F205" s="294">
        <v>571</v>
      </c>
      <c r="G205" s="294">
        <v>686</v>
      </c>
      <c r="H205" s="294">
        <v>791</v>
      </c>
      <c r="I205" s="294">
        <v>883</v>
      </c>
      <c r="J205" s="294">
        <v>975</v>
      </c>
      <c r="K205" s="293">
        <v>562</v>
      </c>
      <c r="L205" s="293">
        <v>582</v>
      </c>
      <c r="M205" s="293">
        <v>767</v>
      </c>
      <c r="N205" s="293">
        <v>954</v>
      </c>
      <c r="O205" s="293">
        <v>1091</v>
      </c>
      <c r="P205" s="293">
        <v>1186</v>
      </c>
    </row>
    <row r="206" spans="1:16">
      <c r="A206" s="139" t="s">
        <v>58</v>
      </c>
      <c r="B206" s="139" t="s">
        <v>870</v>
      </c>
      <c r="C206" s="139" t="s">
        <v>58</v>
      </c>
      <c r="E206" s="294">
        <v>538</v>
      </c>
      <c r="F206" s="294">
        <v>582</v>
      </c>
      <c r="G206" s="294">
        <v>734</v>
      </c>
      <c r="H206" s="294">
        <v>901</v>
      </c>
      <c r="I206" s="294">
        <v>995</v>
      </c>
      <c r="J206" s="294">
        <v>1109</v>
      </c>
      <c r="K206" s="293">
        <v>538</v>
      </c>
      <c r="L206" s="293">
        <v>582</v>
      </c>
      <c r="M206" s="293">
        <v>734</v>
      </c>
      <c r="N206" s="293">
        <v>992</v>
      </c>
      <c r="O206" s="293">
        <v>995</v>
      </c>
      <c r="P206" s="293">
        <v>1144</v>
      </c>
    </row>
    <row r="207" spans="1:16">
      <c r="A207" s="139" t="s">
        <v>39</v>
      </c>
      <c r="B207" s="139" t="s">
        <v>872</v>
      </c>
      <c r="C207" s="139" t="s">
        <v>39</v>
      </c>
      <c r="E207" s="294">
        <v>607</v>
      </c>
      <c r="F207" s="294">
        <v>650</v>
      </c>
      <c r="G207" s="294">
        <v>780</v>
      </c>
      <c r="H207" s="294">
        <v>901</v>
      </c>
      <c r="I207" s="294">
        <v>1005</v>
      </c>
      <c r="J207" s="294">
        <v>1109</v>
      </c>
      <c r="K207" s="293">
        <v>769</v>
      </c>
      <c r="L207" s="293">
        <v>825</v>
      </c>
      <c r="M207" s="293">
        <v>992</v>
      </c>
      <c r="N207" s="293">
        <v>1138</v>
      </c>
      <c r="O207" s="293">
        <v>1250</v>
      </c>
      <c r="P207" s="293">
        <v>1361</v>
      </c>
    </row>
    <row r="208" spans="1:16">
      <c r="A208" t="s">
        <v>248</v>
      </c>
      <c r="B208" t="s">
        <v>875</v>
      </c>
      <c r="C208" t="s">
        <v>248</v>
      </c>
      <c r="E208" s="294">
        <v>533</v>
      </c>
      <c r="F208" s="294">
        <v>557</v>
      </c>
      <c r="G208" s="294">
        <v>686</v>
      </c>
      <c r="H208" s="294">
        <v>791</v>
      </c>
      <c r="I208" s="294">
        <v>883</v>
      </c>
      <c r="J208" s="294">
        <v>975</v>
      </c>
      <c r="K208" s="293">
        <v>538</v>
      </c>
      <c r="L208" s="293">
        <v>557</v>
      </c>
      <c r="M208" s="293">
        <v>734</v>
      </c>
      <c r="N208" s="293">
        <v>918</v>
      </c>
      <c r="O208" s="293">
        <v>1085</v>
      </c>
      <c r="P208" s="293">
        <v>1186</v>
      </c>
    </row>
    <row r="209" spans="1:16">
      <c r="A209" t="s">
        <v>249</v>
      </c>
      <c r="B209" t="s">
        <v>878</v>
      </c>
      <c r="C209" t="s">
        <v>249</v>
      </c>
      <c r="E209" s="294">
        <v>580</v>
      </c>
      <c r="F209" s="294">
        <v>628</v>
      </c>
      <c r="G209" s="294">
        <v>791</v>
      </c>
      <c r="H209" s="294">
        <v>996</v>
      </c>
      <c r="I209" s="294">
        <v>1111</v>
      </c>
      <c r="J209" s="294">
        <v>1226</v>
      </c>
      <c r="K209" s="293">
        <v>580</v>
      </c>
      <c r="L209" s="293">
        <v>628</v>
      </c>
      <c r="M209" s="293">
        <v>791</v>
      </c>
      <c r="N209" s="293">
        <v>1044</v>
      </c>
      <c r="O209" s="293">
        <v>1170</v>
      </c>
      <c r="P209" s="293">
        <v>1346</v>
      </c>
    </row>
    <row r="210" spans="1:16">
      <c r="A210" t="s">
        <v>250</v>
      </c>
      <c r="B210" t="s">
        <v>881</v>
      </c>
      <c r="C210" t="s">
        <v>250</v>
      </c>
      <c r="E210" s="294">
        <v>643</v>
      </c>
      <c r="F210" s="294">
        <v>700</v>
      </c>
      <c r="G210" s="294">
        <v>841</v>
      </c>
      <c r="H210" s="294">
        <v>971</v>
      </c>
      <c r="I210" s="294">
        <v>1083</v>
      </c>
      <c r="J210" s="294">
        <v>1196</v>
      </c>
      <c r="K210" s="293">
        <v>643</v>
      </c>
      <c r="L210" s="293">
        <v>702</v>
      </c>
      <c r="M210" s="293">
        <v>877</v>
      </c>
      <c r="N210" s="293">
        <v>1107</v>
      </c>
      <c r="O210" s="293">
        <v>1351</v>
      </c>
      <c r="P210" s="293">
        <v>1472</v>
      </c>
    </row>
    <row r="211" spans="1:16">
      <c r="A211" t="s">
        <v>251</v>
      </c>
      <c r="B211" t="s">
        <v>884</v>
      </c>
      <c r="C211" t="s">
        <v>251</v>
      </c>
      <c r="E211" s="294">
        <v>538</v>
      </c>
      <c r="F211" s="294">
        <v>582</v>
      </c>
      <c r="G211" s="294">
        <v>702</v>
      </c>
      <c r="H211" s="294">
        <v>811</v>
      </c>
      <c r="I211" s="294">
        <v>905</v>
      </c>
      <c r="J211" s="294">
        <v>998</v>
      </c>
      <c r="K211" s="293">
        <v>538</v>
      </c>
      <c r="L211" s="293">
        <v>582</v>
      </c>
      <c r="M211" s="293">
        <v>734</v>
      </c>
      <c r="N211" s="293">
        <v>969</v>
      </c>
      <c r="O211" s="293">
        <v>1085</v>
      </c>
      <c r="P211" s="293">
        <v>1226</v>
      </c>
    </row>
    <row r="212" spans="1:16">
      <c r="A212" t="s">
        <v>252</v>
      </c>
      <c r="B212" t="s">
        <v>887</v>
      </c>
      <c r="C212" t="s">
        <v>252</v>
      </c>
      <c r="E212" s="294">
        <v>533</v>
      </c>
      <c r="F212" s="294">
        <v>557</v>
      </c>
      <c r="G212" s="294">
        <v>686</v>
      </c>
      <c r="H212" s="294">
        <v>791</v>
      </c>
      <c r="I212" s="294">
        <v>883</v>
      </c>
      <c r="J212" s="294">
        <v>975</v>
      </c>
      <c r="K212" s="293">
        <v>538</v>
      </c>
      <c r="L212" s="293">
        <v>557</v>
      </c>
      <c r="M212" s="293">
        <v>734</v>
      </c>
      <c r="N212" s="293">
        <v>978</v>
      </c>
      <c r="O212" s="293">
        <v>1091</v>
      </c>
      <c r="P212" s="293">
        <v>1186</v>
      </c>
    </row>
    <row r="213" spans="1:16">
      <c r="A213" t="s">
        <v>253</v>
      </c>
      <c r="B213" t="s">
        <v>890</v>
      </c>
      <c r="C213" t="s">
        <v>253</v>
      </c>
      <c r="E213" s="294">
        <v>538</v>
      </c>
      <c r="F213" s="294">
        <v>636</v>
      </c>
      <c r="G213" s="294">
        <v>734</v>
      </c>
      <c r="H213" s="294">
        <v>881</v>
      </c>
      <c r="I213" s="294">
        <v>983</v>
      </c>
      <c r="J213" s="294">
        <v>1085</v>
      </c>
      <c r="K213" s="293">
        <v>538</v>
      </c>
      <c r="L213" s="293">
        <v>644</v>
      </c>
      <c r="M213" s="293">
        <v>734</v>
      </c>
      <c r="N213" s="293">
        <v>1050</v>
      </c>
      <c r="O213" s="293">
        <v>1137</v>
      </c>
      <c r="P213" s="293">
        <v>1308</v>
      </c>
    </row>
    <row r="214" spans="1:16">
      <c r="A214" s="139" t="s">
        <v>86</v>
      </c>
      <c r="B214" s="139" t="s">
        <v>893</v>
      </c>
      <c r="C214" s="139" t="s">
        <v>86</v>
      </c>
      <c r="E214" s="294">
        <v>616</v>
      </c>
      <c r="F214" s="294">
        <v>660</v>
      </c>
      <c r="G214" s="294">
        <v>792</v>
      </c>
      <c r="H214" s="294">
        <v>915</v>
      </c>
      <c r="I214" s="294">
        <v>1021</v>
      </c>
      <c r="J214" s="294">
        <v>1126</v>
      </c>
      <c r="K214" s="293">
        <v>781</v>
      </c>
      <c r="L214" s="293">
        <v>838</v>
      </c>
      <c r="M214" s="293">
        <v>1008</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665</v>
      </c>
      <c r="L215" s="293">
        <v>738</v>
      </c>
      <c r="M215" s="293">
        <v>889</v>
      </c>
      <c r="N215" s="293">
        <v>1187</v>
      </c>
      <c r="O215" s="293">
        <v>1305</v>
      </c>
      <c r="P215" s="293">
        <v>1421</v>
      </c>
    </row>
    <row r="216" spans="1:16">
      <c r="A216" t="s">
        <v>255</v>
      </c>
      <c r="B216" t="s">
        <v>899</v>
      </c>
      <c r="C216" t="s">
        <v>255</v>
      </c>
      <c r="E216" s="294">
        <v>533</v>
      </c>
      <c r="F216" s="294">
        <v>571</v>
      </c>
      <c r="G216" s="294">
        <v>686</v>
      </c>
      <c r="H216" s="294">
        <v>791</v>
      </c>
      <c r="I216" s="294">
        <v>883</v>
      </c>
      <c r="J216" s="294">
        <v>975</v>
      </c>
      <c r="K216" s="293">
        <v>538</v>
      </c>
      <c r="L216" s="293">
        <v>587</v>
      </c>
      <c r="M216" s="293">
        <v>734</v>
      </c>
      <c r="N216" s="293">
        <v>940</v>
      </c>
      <c r="O216" s="293">
        <v>1085</v>
      </c>
      <c r="P216" s="293">
        <v>1186</v>
      </c>
    </row>
    <row r="217" spans="1:16">
      <c r="A217" t="s">
        <v>256</v>
      </c>
      <c r="B217" t="s">
        <v>902</v>
      </c>
      <c r="C217" t="s">
        <v>256</v>
      </c>
      <c r="E217" s="294">
        <v>533</v>
      </c>
      <c r="F217" s="294">
        <v>571</v>
      </c>
      <c r="G217" s="294">
        <v>686</v>
      </c>
      <c r="H217" s="294">
        <v>791</v>
      </c>
      <c r="I217" s="294">
        <v>883</v>
      </c>
      <c r="J217" s="294">
        <v>975</v>
      </c>
      <c r="K217" s="293">
        <v>538</v>
      </c>
      <c r="L217" s="293">
        <v>590</v>
      </c>
      <c r="M217" s="293">
        <v>734</v>
      </c>
      <c r="N217" s="293">
        <v>996</v>
      </c>
      <c r="O217" s="293">
        <v>1085</v>
      </c>
      <c r="P217" s="293">
        <v>1186</v>
      </c>
    </row>
    <row r="218" spans="1:16">
      <c r="A218" t="s">
        <v>257</v>
      </c>
      <c r="B218" t="s">
        <v>905</v>
      </c>
      <c r="C218" t="s">
        <v>257</v>
      </c>
      <c r="E218" s="294">
        <v>580</v>
      </c>
      <c r="F218" s="294">
        <v>628</v>
      </c>
      <c r="G218" s="294">
        <v>791</v>
      </c>
      <c r="H218" s="294">
        <v>940</v>
      </c>
      <c r="I218" s="294">
        <v>1048</v>
      </c>
      <c r="J218" s="294">
        <v>1157</v>
      </c>
      <c r="K218" s="293">
        <v>580</v>
      </c>
      <c r="L218" s="293">
        <v>628</v>
      </c>
      <c r="M218" s="293">
        <v>791</v>
      </c>
      <c r="N218" s="293">
        <v>1044</v>
      </c>
      <c r="O218" s="293">
        <v>1170</v>
      </c>
      <c r="P218" s="293">
        <v>1346</v>
      </c>
    </row>
    <row r="219" spans="1:16">
      <c r="A219" t="s">
        <v>258</v>
      </c>
      <c r="B219" t="s">
        <v>908</v>
      </c>
      <c r="C219" t="s">
        <v>258</v>
      </c>
      <c r="E219" s="294">
        <v>580</v>
      </c>
      <c r="F219" s="294">
        <v>628</v>
      </c>
      <c r="G219" s="294">
        <v>791</v>
      </c>
      <c r="H219" s="294">
        <v>976</v>
      </c>
      <c r="I219" s="294">
        <v>1090</v>
      </c>
      <c r="J219" s="294">
        <v>1202</v>
      </c>
      <c r="K219" s="293">
        <v>580</v>
      </c>
      <c r="L219" s="293">
        <v>628</v>
      </c>
      <c r="M219" s="293">
        <v>791</v>
      </c>
      <c r="N219" s="293">
        <v>1044</v>
      </c>
      <c r="O219" s="293">
        <v>1170</v>
      </c>
      <c r="P219" s="293">
        <v>1346</v>
      </c>
    </row>
    <row r="220" spans="1:16">
      <c r="A220" t="s">
        <v>259</v>
      </c>
      <c r="B220" t="s">
        <v>911</v>
      </c>
      <c r="C220" t="s">
        <v>259</v>
      </c>
      <c r="E220" s="294">
        <v>538</v>
      </c>
      <c r="F220" s="294">
        <v>625</v>
      </c>
      <c r="G220" s="294">
        <v>734</v>
      </c>
      <c r="H220" s="294">
        <v>867</v>
      </c>
      <c r="I220" s="294">
        <v>967</v>
      </c>
      <c r="J220" s="294">
        <v>1068</v>
      </c>
      <c r="K220" s="293">
        <v>538</v>
      </c>
      <c r="L220" s="293">
        <v>644</v>
      </c>
      <c r="M220" s="293">
        <v>734</v>
      </c>
      <c r="N220" s="293">
        <v>969</v>
      </c>
      <c r="O220" s="293">
        <v>1085</v>
      </c>
      <c r="P220" s="293">
        <v>1248</v>
      </c>
    </row>
    <row r="221" spans="1:16">
      <c r="A221" t="s">
        <v>260</v>
      </c>
      <c r="B221" t="s">
        <v>914</v>
      </c>
      <c r="C221" t="s">
        <v>260</v>
      </c>
      <c r="E221" s="294">
        <v>533</v>
      </c>
      <c r="F221" s="294">
        <v>557</v>
      </c>
      <c r="G221" s="294">
        <v>686</v>
      </c>
      <c r="H221" s="294">
        <v>791</v>
      </c>
      <c r="I221" s="294">
        <v>883</v>
      </c>
      <c r="J221" s="294">
        <v>975</v>
      </c>
      <c r="K221" s="293">
        <v>538</v>
      </c>
      <c r="L221" s="293">
        <v>557</v>
      </c>
      <c r="M221" s="293">
        <v>734</v>
      </c>
      <c r="N221" s="293">
        <v>992</v>
      </c>
      <c r="O221" s="293">
        <v>995</v>
      </c>
      <c r="P221" s="293">
        <v>1144</v>
      </c>
    </row>
    <row r="222" spans="1:16">
      <c r="A222" s="139" t="s">
        <v>50</v>
      </c>
      <c r="B222" s="139" t="s">
        <v>916</v>
      </c>
      <c r="C222" s="139" t="s">
        <v>50</v>
      </c>
      <c r="E222" s="294">
        <v>713</v>
      </c>
      <c r="F222" s="294">
        <v>764</v>
      </c>
      <c r="G222" s="294">
        <v>917</v>
      </c>
      <c r="H222" s="294">
        <v>1060</v>
      </c>
      <c r="I222" s="294">
        <v>1182</v>
      </c>
      <c r="J222" s="294">
        <v>1304</v>
      </c>
      <c r="K222" s="293">
        <v>901</v>
      </c>
      <c r="L222" s="293">
        <v>974</v>
      </c>
      <c r="M222" s="293">
        <v>1171</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707</v>
      </c>
      <c r="L223" s="293">
        <v>733</v>
      </c>
      <c r="M223" s="293">
        <v>926</v>
      </c>
      <c r="N223" s="293">
        <v>1061</v>
      </c>
      <c r="O223" s="293">
        <v>1164</v>
      </c>
      <c r="P223" s="293">
        <v>1266</v>
      </c>
    </row>
    <row r="224" spans="1:16">
      <c r="A224" t="s">
        <v>261</v>
      </c>
      <c r="B224" t="s">
        <v>921</v>
      </c>
      <c r="C224" t="s">
        <v>261</v>
      </c>
      <c r="E224" s="294">
        <v>533</v>
      </c>
      <c r="F224" s="294">
        <v>571</v>
      </c>
      <c r="G224" s="294">
        <v>686</v>
      </c>
      <c r="H224" s="294">
        <v>791</v>
      </c>
      <c r="I224" s="294">
        <v>883</v>
      </c>
      <c r="J224" s="294">
        <v>975</v>
      </c>
      <c r="K224" s="293">
        <v>622</v>
      </c>
      <c r="L224" s="293">
        <v>673</v>
      </c>
      <c r="M224" s="293">
        <v>848</v>
      </c>
      <c r="N224" s="293">
        <v>996</v>
      </c>
      <c r="O224" s="293">
        <v>1091</v>
      </c>
      <c r="P224" s="293">
        <v>1186</v>
      </c>
    </row>
    <row r="225" spans="1:16">
      <c r="A225" t="s">
        <v>262</v>
      </c>
      <c r="B225" t="s">
        <v>924</v>
      </c>
      <c r="C225" t="s">
        <v>262</v>
      </c>
      <c r="E225" s="294">
        <v>533</v>
      </c>
      <c r="F225" s="294">
        <v>557</v>
      </c>
      <c r="G225" s="294">
        <v>686</v>
      </c>
      <c r="H225" s="294">
        <v>791</v>
      </c>
      <c r="I225" s="294">
        <v>883</v>
      </c>
      <c r="J225" s="294">
        <v>975</v>
      </c>
      <c r="K225" s="293">
        <v>538</v>
      </c>
      <c r="L225" s="293">
        <v>557</v>
      </c>
      <c r="M225" s="293">
        <v>734</v>
      </c>
      <c r="N225" s="293">
        <v>992</v>
      </c>
      <c r="O225" s="293">
        <v>995</v>
      </c>
      <c r="P225" s="293">
        <v>1144</v>
      </c>
    </row>
    <row r="226" spans="1:16">
      <c r="A226" t="s">
        <v>263</v>
      </c>
      <c r="B226" t="s">
        <v>927</v>
      </c>
      <c r="C226" t="s">
        <v>263</v>
      </c>
      <c r="E226" s="294">
        <v>538</v>
      </c>
      <c r="F226" s="294">
        <v>582</v>
      </c>
      <c r="G226" s="294">
        <v>730</v>
      </c>
      <c r="H226" s="294">
        <v>842</v>
      </c>
      <c r="I226" s="294">
        <v>940</v>
      </c>
      <c r="J226" s="294">
        <v>1037</v>
      </c>
      <c r="K226" s="293">
        <v>538</v>
      </c>
      <c r="L226" s="293">
        <v>582</v>
      </c>
      <c r="M226" s="293">
        <v>734</v>
      </c>
      <c r="N226" s="293">
        <v>1050</v>
      </c>
      <c r="O226" s="293">
        <v>1085</v>
      </c>
      <c r="P226" s="293">
        <v>1248</v>
      </c>
    </row>
    <row r="227" spans="1:16">
      <c r="A227" t="s">
        <v>264</v>
      </c>
      <c r="B227" t="s">
        <v>930</v>
      </c>
      <c r="C227" t="s">
        <v>264</v>
      </c>
      <c r="E227" s="294">
        <v>533</v>
      </c>
      <c r="F227" s="294">
        <v>571</v>
      </c>
      <c r="G227" s="294">
        <v>686</v>
      </c>
      <c r="H227" s="294">
        <v>791</v>
      </c>
      <c r="I227" s="294">
        <v>883</v>
      </c>
      <c r="J227" s="294">
        <v>975</v>
      </c>
      <c r="K227" s="293">
        <v>542</v>
      </c>
      <c r="L227" s="293">
        <v>582</v>
      </c>
      <c r="M227" s="293">
        <v>734</v>
      </c>
      <c r="N227" s="293">
        <v>929</v>
      </c>
      <c r="O227" s="293">
        <v>1091</v>
      </c>
      <c r="P227" s="293">
        <v>1186</v>
      </c>
    </row>
    <row r="228" spans="1:16">
      <c r="A228" s="139" t="s">
        <v>76</v>
      </c>
      <c r="B228" s="139" t="s">
        <v>932</v>
      </c>
      <c r="C228" s="139" t="s">
        <v>76</v>
      </c>
      <c r="E228" s="294">
        <v>612</v>
      </c>
      <c r="F228" s="294">
        <v>656</v>
      </c>
      <c r="G228" s="294">
        <v>787</v>
      </c>
      <c r="H228" s="294">
        <v>910</v>
      </c>
      <c r="I228" s="294">
        <v>1015</v>
      </c>
      <c r="J228" s="294">
        <v>1120</v>
      </c>
      <c r="K228" s="293">
        <v>647</v>
      </c>
      <c r="L228" s="293">
        <v>762</v>
      </c>
      <c r="M228" s="293">
        <v>980</v>
      </c>
      <c r="N228" s="293">
        <v>1149</v>
      </c>
      <c r="O228" s="293">
        <v>1263</v>
      </c>
      <c r="P228" s="293">
        <v>1375</v>
      </c>
    </row>
    <row r="229" spans="1:16">
      <c r="A229" s="139" t="s">
        <v>28</v>
      </c>
      <c r="B229" s="139" t="s">
        <v>934</v>
      </c>
      <c r="C229" s="139" t="s">
        <v>28</v>
      </c>
      <c r="E229" s="294">
        <v>866</v>
      </c>
      <c r="F229" s="294">
        <v>928</v>
      </c>
      <c r="G229" s="294">
        <v>1113</v>
      </c>
      <c r="H229" s="294">
        <v>1286</v>
      </c>
      <c r="I229" s="294">
        <v>1435</v>
      </c>
      <c r="J229" s="294">
        <v>1583</v>
      </c>
      <c r="K229" s="293">
        <v>1059</v>
      </c>
      <c r="L229" s="293">
        <v>1186</v>
      </c>
      <c r="M229" s="293">
        <v>1426</v>
      </c>
      <c r="N229" s="293">
        <v>1638</v>
      </c>
      <c r="O229" s="293">
        <v>1808</v>
      </c>
      <c r="P229" s="293">
        <v>1976</v>
      </c>
    </row>
    <row r="230" spans="1:16">
      <c r="A230" t="s">
        <v>265</v>
      </c>
      <c r="B230" t="s">
        <v>937</v>
      </c>
      <c r="C230" t="s">
        <v>265</v>
      </c>
      <c r="E230" s="294">
        <v>533</v>
      </c>
      <c r="F230" s="294">
        <v>571</v>
      </c>
      <c r="G230" s="294">
        <v>686</v>
      </c>
      <c r="H230" s="294">
        <v>791</v>
      </c>
      <c r="I230" s="294">
        <v>883</v>
      </c>
      <c r="J230" s="294">
        <v>975</v>
      </c>
      <c r="K230" s="293">
        <v>613</v>
      </c>
      <c r="L230" s="293">
        <v>634</v>
      </c>
      <c r="M230" s="293">
        <v>836</v>
      </c>
      <c r="N230" s="293">
        <v>996</v>
      </c>
      <c r="O230" s="293">
        <v>1091</v>
      </c>
      <c r="P230" s="293">
        <v>1186</v>
      </c>
    </row>
    <row r="231" spans="1:16">
      <c r="A231" t="s">
        <v>85</v>
      </c>
      <c r="B231" t="s">
        <v>940</v>
      </c>
      <c r="C231" t="s">
        <v>85</v>
      </c>
      <c r="E231" s="294">
        <v>538</v>
      </c>
      <c r="F231" s="294">
        <v>598</v>
      </c>
      <c r="G231" s="294">
        <v>718</v>
      </c>
      <c r="H231" s="294">
        <v>830</v>
      </c>
      <c r="I231" s="294">
        <v>926</v>
      </c>
      <c r="J231" s="294">
        <v>1021</v>
      </c>
      <c r="K231" s="293">
        <v>538</v>
      </c>
      <c r="L231" s="293">
        <v>644</v>
      </c>
      <c r="M231" s="293">
        <v>734</v>
      </c>
      <c r="N231" s="293">
        <v>961</v>
      </c>
      <c r="O231" s="293">
        <v>1129</v>
      </c>
      <c r="P231" s="293">
        <v>1245</v>
      </c>
    </row>
    <row r="232" spans="1:16">
      <c r="A232" s="139" t="s">
        <v>67</v>
      </c>
      <c r="B232" s="139" t="s">
        <v>942</v>
      </c>
      <c r="C232" s="139" t="s">
        <v>67</v>
      </c>
      <c r="E232" s="294">
        <v>581</v>
      </c>
      <c r="F232" s="294">
        <v>623</v>
      </c>
      <c r="G232" s="294">
        <v>747</v>
      </c>
      <c r="H232" s="294">
        <v>863</v>
      </c>
      <c r="I232" s="294">
        <v>963</v>
      </c>
      <c r="J232" s="294">
        <v>1063</v>
      </c>
      <c r="K232" s="293">
        <v>603</v>
      </c>
      <c r="L232" s="293">
        <v>721</v>
      </c>
      <c r="M232" s="293">
        <v>850</v>
      </c>
      <c r="N232" s="293">
        <v>1089</v>
      </c>
      <c r="O232" s="293">
        <v>1195</v>
      </c>
      <c r="P232" s="293">
        <v>1300</v>
      </c>
    </row>
    <row r="233" spans="1:16">
      <c r="A233" t="s">
        <v>266</v>
      </c>
      <c r="B233" t="s">
        <v>945</v>
      </c>
      <c r="C233" t="s">
        <v>266</v>
      </c>
      <c r="E233" s="294">
        <v>538</v>
      </c>
      <c r="F233" s="294">
        <v>644</v>
      </c>
      <c r="G233" s="294">
        <v>734</v>
      </c>
      <c r="H233" s="294">
        <v>932</v>
      </c>
      <c r="I233" s="294">
        <v>1040</v>
      </c>
      <c r="J233" s="294">
        <v>1148</v>
      </c>
      <c r="K233" s="293">
        <v>538</v>
      </c>
      <c r="L233" s="293">
        <v>644</v>
      </c>
      <c r="M233" s="293">
        <v>734</v>
      </c>
      <c r="N233" s="293">
        <v>975</v>
      </c>
      <c r="O233" s="293">
        <v>1085</v>
      </c>
      <c r="P233" s="293">
        <v>1248</v>
      </c>
    </row>
    <row r="234" spans="1:16">
      <c r="A234" t="s">
        <v>267</v>
      </c>
      <c r="B234" t="s">
        <v>948</v>
      </c>
      <c r="C234" t="s">
        <v>267</v>
      </c>
      <c r="E234" s="294">
        <v>533</v>
      </c>
      <c r="F234" s="294">
        <v>571</v>
      </c>
      <c r="G234" s="294">
        <v>686</v>
      </c>
      <c r="H234" s="294">
        <v>791</v>
      </c>
      <c r="I234" s="294">
        <v>883</v>
      </c>
      <c r="J234" s="294">
        <v>975</v>
      </c>
      <c r="K234" s="293">
        <v>629</v>
      </c>
      <c r="L234" s="293">
        <v>644</v>
      </c>
      <c r="M234" s="293">
        <v>734</v>
      </c>
      <c r="N234" s="293">
        <v>913</v>
      </c>
      <c r="O234" s="293">
        <v>1091</v>
      </c>
      <c r="P234" s="293">
        <v>1186</v>
      </c>
    </row>
    <row r="235" spans="1:16">
      <c r="A235" t="s">
        <v>269</v>
      </c>
      <c r="B235" t="s">
        <v>951</v>
      </c>
      <c r="C235" t="s">
        <v>269</v>
      </c>
      <c r="E235" s="294">
        <v>533</v>
      </c>
      <c r="F235" s="294">
        <v>571</v>
      </c>
      <c r="G235" s="294">
        <v>686</v>
      </c>
      <c r="H235" s="294">
        <v>791</v>
      </c>
      <c r="I235" s="294">
        <v>883</v>
      </c>
      <c r="J235" s="294">
        <v>975</v>
      </c>
      <c r="K235" s="293">
        <v>600</v>
      </c>
      <c r="L235" s="293">
        <v>604</v>
      </c>
      <c r="M235" s="293">
        <v>796</v>
      </c>
      <c r="N235" s="293">
        <v>996</v>
      </c>
      <c r="O235" s="293">
        <v>1079</v>
      </c>
      <c r="P235" s="293">
        <v>1186</v>
      </c>
    </row>
    <row r="236" spans="1:16">
      <c r="A236" t="s">
        <v>270</v>
      </c>
      <c r="B236" t="s">
        <v>954</v>
      </c>
      <c r="C236" t="s">
        <v>270</v>
      </c>
      <c r="E236" s="294">
        <v>561</v>
      </c>
      <c r="F236" s="294">
        <v>601</v>
      </c>
      <c r="G236" s="294">
        <v>721</v>
      </c>
      <c r="H236" s="294">
        <v>833</v>
      </c>
      <c r="I236" s="294">
        <v>930</v>
      </c>
      <c r="J236" s="294">
        <v>1026</v>
      </c>
      <c r="K236" s="293">
        <v>587</v>
      </c>
      <c r="L236" s="293">
        <v>608</v>
      </c>
      <c r="M236" s="293">
        <v>801</v>
      </c>
      <c r="N236" s="293">
        <v>1049</v>
      </c>
      <c r="O236" s="293">
        <v>1151</v>
      </c>
      <c r="P236" s="293">
        <v>1251</v>
      </c>
    </row>
    <row r="237" spans="1:16">
      <c r="A237" s="139" t="s">
        <v>87</v>
      </c>
      <c r="B237" s="139" t="s">
        <v>956</v>
      </c>
      <c r="C237" s="139" t="s">
        <v>87</v>
      </c>
      <c r="E237" s="294">
        <v>632</v>
      </c>
      <c r="F237" s="294">
        <v>677</v>
      </c>
      <c r="G237" s="294">
        <v>812</v>
      </c>
      <c r="H237" s="294">
        <v>938</v>
      </c>
      <c r="I237" s="294">
        <v>1047</v>
      </c>
      <c r="J237" s="294">
        <v>1156</v>
      </c>
      <c r="K237" s="293">
        <v>723</v>
      </c>
      <c r="L237" s="293">
        <v>837</v>
      </c>
      <c r="M237" s="293">
        <v>1033</v>
      </c>
      <c r="N237" s="293">
        <v>1186</v>
      </c>
      <c r="O237" s="293">
        <v>1304</v>
      </c>
      <c r="P237" s="293">
        <v>1420</v>
      </c>
    </row>
    <row r="238" spans="1:16">
      <c r="A238" t="s">
        <v>271</v>
      </c>
      <c r="B238" t="s">
        <v>959</v>
      </c>
      <c r="C238" t="s">
        <v>271</v>
      </c>
      <c r="E238" s="294">
        <v>596</v>
      </c>
      <c r="F238" s="294">
        <v>638</v>
      </c>
      <c r="G238" s="294">
        <v>766</v>
      </c>
      <c r="H238" s="294">
        <v>885</v>
      </c>
      <c r="I238" s="294">
        <v>987</v>
      </c>
      <c r="J238" s="294">
        <v>1090</v>
      </c>
      <c r="K238" s="293">
        <v>641</v>
      </c>
      <c r="L238" s="293">
        <v>793</v>
      </c>
      <c r="M238" s="293">
        <v>971</v>
      </c>
      <c r="N238" s="293">
        <v>1117</v>
      </c>
      <c r="O238" s="293">
        <v>1226</v>
      </c>
      <c r="P238" s="293">
        <v>1335</v>
      </c>
    </row>
    <row r="239" spans="1:16">
      <c r="A239" s="139" t="s">
        <v>59</v>
      </c>
      <c r="B239" s="139" t="s">
        <v>961</v>
      </c>
      <c r="C239" s="139" t="s">
        <v>59</v>
      </c>
      <c r="E239" s="294">
        <v>693</v>
      </c>
      <c r="F239" s="294">
        <v>743</v>
      </c>
      <c r="G239" s="294">
        <v>891</v>
      </c>
      <c r="H239" s="294">
        <v>1030</v>
      </c>
      <c r="I239" s="294">
        <v>1148</v>
      </c>
      <c r="J239" s="294">
        <v>1268</v>
      </c>
      <c r="K239" s="293">
        <v>881</v>
      </c>
      <c r="L239" s="293">
        <v>946</v>
      </c>
      <c r="M239" s="293">
        <v>1137</v>
      </c>
      <c r="N239" s="293">
        <v>1305</v>
      </c>
      <c r="O239" s="293">
        <v>1436</v>
      </c>
      <c r="P239" s="293">
        <v>1567</v>
      </c>
    </row>
    <row r="240" spans="1:16">
      <c r="A240" t="s">
        <v>272</v>
      </c>
      <c r="B240" t="s">
        <v>964</v>
      </c>
      <c r="C240" t="s">
        <v>272</v>
      </c>
      <c r="E240" s="294">
        <v>615</v>
      </c>
      <c r="F240" s="294">
        <v>636</v>
      </c>
      <c r="G240" s="294">
        <v>838</v>
      </c>
      <c r="H240" s="294">
        <v>1019</v>
      </c>
      <c r="I240" s="294">
        <v>1137</v>
      </c>
      <c r="J240" s="294">
        <v>1255</v>
      </c>
      <c r="K240" s="293">
        <v>615</v>
      </c>
      <c r="L240" s="293">
        <v>636</v>
      </c>
      <c r="M240" s="293">
        <v>838</v>
      </c>
      <c r="N240" s="293">
        <v>1095</v>
      </c>
      <c r="O240" s="293">
        <v>1239</v>
      </c>
      <c r="P240" s="293">
        <v>1425</v>
      </c>
    </row>
    <row r="241" spans="1:16">
      <c r="A241" t="s">
        <v>273</v>
      </c>
      <c r="B241" t="s">
        <v>967</v>
      </c>
      <c r="C241" t="s">
        <v>273</v>
      </c>
      <c r="E241" s="294">
        <v>631</v>
      </c>
      <c r="F241" s="294">
        <v>676</v>
      </c>
      <c r="G241" s="294">
        <v>811</v>
      </c>
      <c r="H241" s="294">
        <v>937</v>
      </c>
      <c r="I241" s="294">
        <v>1046</v>
      </c>
      <c r="J241" s="294">
        <v>1154</v>
      </c>
      <c r="K241" s="293">
        <v>718</v>
      </c>
      <c r="L241" s="293">
        <v>767</v>
      </c>
      <c r="M241" s="293">
        <v>891</v>
      </c>
      <c r="N241" s="293">
        <v>1123</v>
      </c>
      <c r="O241" s="293">
        <v>1301</v>
      </c>
      <c r="P241" s="293">
        <v>1417</v>
      </c>
    </row>
    <row r="242" spans="1:16">
      <c r="A242" s="139" t="s">
        <v>63</v>
      </c>
      <c r="B242" s="139" t="s">
        <v>970</v>
      </c>
      <c r="C242" s="139" t="s">
        <v>63</v>
      </c>
      <c r="E242" s="294">
        <v>533</v>
      </c>
      <c r="F242" s="294">
        <v>571</v>
      </c>
      <c r="G242" s="294">
        <v>686</v>
      </c>
      <c r="H242" s="294">
        <v>791</v>
      </c>
      <c r="I242" s="294">
        <v>883</v>
      </c>
      <c r="J242" s="294">
        <v>975</v>
      </c>
      <c r="K242" s="293">
        <v>674</v>
      </c>
      <c r="L242" s="293">
        <v>723</v>
      </c>
      <c r="M242" s="293">
        <v>869</v>
      </c>
      <c r="N242" s="293">
        <v>996</v>
      </c>
      <c r="O242" s="293">
        <v>1091</v>
      </c>
      <c r="P242" s="293">
        <v>1186</v>
      </c>
    </row>
    <row r="243" spans="1:16">
      <c r="A243" t="s">
        <v>274</v>
      </c>
      <c r="B243" t="s">
        <v>973</v>
      </c>
      <c r="C243" t="s">
        <v>274</v>
      </c>
      <c r="E243" s="294">
        <v>560</v>
      </c>
      <c r="F243" s="294">
        <v>600</v>
      </c>
      <c r="G243" s="294">
        <v>720</v>
      </c>
      <c r="H243" s="294">
        <v>832</v>
      </c>
      <c r="I243" s="294">
        <v>928</v>
      </c>
      <c r="J243" s="294">
        <v>1024</v>
      </c>
      <c r="K243" s="293">
        <v>566</v>
      </c>
      <c r="L243" s="293">
        <v>657</v>
      </c>
      <c r="M243" s="293">
        <v>772</v>
      </c>
      <c r="N243" s="293">
        <v>1045</v>
      </c>
      <c r="O243" s="293">
        <v>1150</v>
      </c>
      <c r="P243" s="293">
        <v>1250</v>
      </c>
    </row>
    <row r="244" spans="1:16">
      <c r="A244" t="s">
        <v>275</v>
      </c>
      <c r="B244" t="s">
        <v>976</v>
      </c>
      <c r="C244" t="s">
        <v>275</v>
      </c>
      <c r="E244" s="294">
        <v>538</v>
      </c>
      <c r="F244" s="294">
        <v>603</v>
      </c>
      <c r="G244" s="294">
        <v>727</v>
      </c>
      <c r="H244" s="294">
        <v>840</v>
      </c>
      <c r="I244" s="294">
        <v>937</v>
      </c>
      <c r="J244" s="294">
        <v>1034</v>
      </c>
      <c r="K244" s="293">
        <v>538</v>
      </c>
      <c r="L244" s="293">
        <v>603</v>
      </c>
      <c r="M244" s="293">
        <v>734</v>
      </c>
      <c r="N244" s="293">
        <v>933</v>
      </c>
      <c r="O244" s="293">
        <v>1089</v>
      </c>
      <c r="P244" s="293">
        <v>1252</v>
      </c>
    </row>
    <row r="245" spans="1:16">
      <c r="A245" s="139" t="s">
        <v>94</v>
      </c>
      <c r="B245" s="139" t="s">
        <v>978</v>
      </c>
      <c r="C245" s="139" t="s">
        <v>94</v>
      </c>
      <c r="E245" s="294">
        <v>585</v>
      </c>
      <c r="F245" s="294">
        <v>635</v>
      </c>
      <c r="G245" s="294">
        <v>762</v>
      </c>
      <c r="H245" s="294">
        <v>880</v>
      </c>
      <c r="I245" s="294">
        <v>982</v>
      </c>
      <c r="J245" s="294">
        <v>1083</v>
      </c>
      <c r="K245" s="293">
        <v>585</v>
      </c>
      <c r="L245" s="293">
        <v>656</v>
      </c>
      <c r="M245" s="293">
        <v>832</v>
      </c>
      <c r="N245" s="293">
        <v>1110</v>
      </c>
      <c r="O245" s="293">
        <v>1219</v>
      </c>
      <c r="P245" s="293">
        <v>1327</v>
      </c>
    </row>
    <row r="246" spans="1:16">
      <c r="A246" t="s">
        <v>276</v>
      </c>
      <c r="B246" t="s">
        <v>981</v>
      </c>
      <c r="C246" t="s">
        <v>276</v>
      </c>
      <c r="E246" s="294">
        <v>533</v>
      </c>
      <c r="F246" s="294">
        <v>571</v>
      </c>
      <c r="G246" s="294">
        <v>686</v>
      </c>
      <c r="H246" s="294">
        <v>791</v>
      </c>
      <c r="I246" s="294">
        <v>883</v>
      </c>
      <c r="J246" s="294">
        <v>975</v>
      </c>
      <c r="K246" s="293">
        <v>538</v>
      </c>
      <c r="L246" s="293">
        <v>608</v>
      </c>
      <c r="M246" s="293">
        <v>734</v>
      </c>
      <c r="N246" s="293">
        <v>927</v>
      </c>
      <c r="O246" s="293">
        <v>1085</v>
      </c>
      <c r="P246" s="293">
        <v>1186</v>
      </c>
    </row>
    <row r="247" spans="1:16">
      <c r="A247" t="s">
        <v>277</v>
      </c>
      <c r="B247" t="s">
        <v>984</v>
      </c>
      <c r="C247" t="s">
        <v>277</v>
      </c>
      <c r="E247" s="294">
        <v>533</v>
      </c>
      <c r="F247" s="294">
        <v>557</v>
      </c>
      <c r="G247" s="294">
        <v>686</v>
      </c>
      <c r="H247" s="294">
        <v>791</v>
      </c>
      <c r="I247" s="294">
        <v>883</v>
      </c>
      <c r="J247" s="294">
        <v>975</v>
      </c>
      <c r="K247" s="293">
        <v>553</v>
      </c>
      <c r="L247" s="293">
        <v>557</v>
      </c>
      <c r="M247" s="293">
        <v>734</v>
      </c>
      <c r="N247" s="293">
        <v>945</v>
      </c>
      <c r="O247" s="293">
        <v>995</v>
      </c>
      <c r="P247" s="293">
        <v>1144</v>
      </c>
    </row>
    <row r="248" spans="1:16">
      <c r="A248" s="139" t="s">
        <v>29</v>
      </c>
      <c r="B248" s="139" t="s">
        <v>986</v>
      </c>
      <c r="C248" s="139" t="s">
        <v>29</v>
      </c>
      <c r="E248" s="294">
        <v>866</v>
      </c>
      <c r="F248" s="294">
        <v>928</v>
      </c>
      <c r="G248" s="294">
        <v>1113</v>
      </c>
      <c r="H248" s="294">
        <v>1286</v>
      </c>
      <c r="I248" s="294">
        <v>1435</v>
      </c>
      <c r="J248" s="294">
        <v>1583</v>
      </c>
      <c r="K248" s="293">
        <v>1059</v>
      </c>
      <c r="L248" s="293">
        <v>1186</v>
      </c>
      <c r="M248" s="293">
        <v>1426</v>
      </c>
      <c r="N248" s="293">
        <v>1638</v>
      </c>
      <c r="O248" s="293">
        <v>1808</v>
      </c>
      <c r="P248" s="293">
        <v>1976</v>
      </c>
    </row>
    <row r="249" spans="1:16">
      <c r="A249" s="139" t="s">
        <v>82</v>
      </c>
      <c r="B249" s="139" t="s">
        <v>988</v>
      </c>
      <c r="C249" s="139" t="s">
        <v>82</v>
      </c>
      <c r="E249" s="294">
        <v>648</v>
      </c>
      <c r="F249" s="294">
        <v>695</v>
      </c>
      <c r="G249" s="294">
        <v>833</v>
      </c>
      <c r="H249" s="294">
        <v>963</v>
      </c>
      <c r="I249" s="294">
        <v>1075</v>
      </c>
      <c r="J249" s="294">
        <v>1186</v>
      </c>
      <c r="K249" s="293">
        <v>761</v>
      </c>
      <c r="L249" s="293">
        <v>884</v>
      </c>
      <c r="M249" s="293">
        <v>1062</v>
      </c>
      <c r="N249" s="293">
        <v>1219</v>
      </c>
      <c r="O249" s="293">
        <v>1340</v>
      </c>
      <c r="P249" s="293">
        <v>1460</v>
      </c>
    </row>
    <row r="250" spans="1:16">
      <c r="A250" t="s">
        <v>278</v>
      </c>
      <c r="B250" t="s">
        <v>991</v>
      </c>
      <c r="C250" t="s">
        <v>278</v>
      </c>
      <c r="E250" s="294">
        <v>538</v>
      </c>
      <c r="F250" s="294">
        <v>582</v>
      </c>
      <c r="G250" s="294">
        <v>734</v>
      </c>
      <c r="H250" s="294">
        <v>898</v>
      </c>
      <c r="I250" s="294">
        <v>1002</v>
      </c>
      <c r="J250" s="294">
        <v>1106</v>
      </c>
      <c r="K250" s="293">
        <v>538</v>
      </c>
      <c r="L250" s="293">
        <v>582</v>
      </c>
      <c r="M250" s="293">
        <v>734</v>
      </c>
      <c r="N250" s="293">
        <v>1050</v>
      </c>
      <c r="O250" s="293">
        <v>1085</v>
      </c>
      <c r="P250" s="293">
        <v>1248</v>
      </c>
    </row>
    <row r="251" spans="1:16">
      <c r="A251" s="139" t="s">
        <v>279</v>
      </c>
      <c r="B251" s="139" t="s">
        <v>994</v>
      </c>
      <c r="C251" s="139" t="s">
        <v>279</v>
      </c>
      <c r="E251" s="294">
        <v>651</v>
      </c>
      <c r="F251" s="294">
        <v>697</v>
      </c>
      <c r="G251" s="294">
        <v>836</v>
      </c>
      <c r="H251" s="294">
        <v>966</v>
      </c>
      <c r="I251" s="294">
        <v>1077</v>
      </c>
      <c r="J251" s="294">
        <v>1189</v>
      </c>
      <c r="K251" s="293">
        <v>829</v>
      </c>
      <c r="L251" s="293">
        <v>889</v>
      </c>
      <c r="M251" s="293">
        <v>1069</v>
      </c>
      <c r="N251" s="293">
        <v>1226</v>
      </c>
      <c r="O251" s="293">
        <v>1349</v>
      </c>
      <c r="P251" s="293">
        <v>1469</v>
      </c>
    </row>
    <row r="252" spans="1:16">
      <c r="A252" t="s">
        <v>280</v>
      </c>
      <c r="B252" t="s">
        <v>997</v>
      </c>
      <c r="C252" t="s">
        <v>280</v>
      </c>
      <c r="E252" s="294">
        <v>538</v>
      </c>
      <c r="F252" s="294">
        <v>576</v>
      </c>
      <c r="G252" s="294">
        <v>692</v>
      </c>
      <c r="H252" s="294">
        <v>800</v>
      </c>
      <c r="I252" s="294">
        <v>892</v>
      </c>
      <c r="J252" s="294">
        <v>984</v>
      </c>
      <c r="K252" s="293">
        <v>589</v>
      </c>
      <c r="L252" s="293">
        <v>609</v>
      </c>
      <c r="M252" s="293">
        <v>803</v>
      </c>
      <c r="N252" s="293">
        <v>1006</v>
      </c>
      <c r="O252" s="293">
        <v>1103</v>
      </c>
      <c r="P252" s="293">
        <v>1198</v>
      </c>
    </row>
    <row r="253" spans="1:16">
      <c r="A253" t="s">
        <v>281</v>
      </c>
      <c r="B253" t="s">
        <v>1000</v>
      </c>
      <c r="C253" t="s">
        <v>281</v>
      </c>
      <c r="E253" s="294">
        <v>545</v>
      </c>
      <c r="F253" s="294">
        <v>652</v>
      </c>
      <c r="G253" s="294">
        <v>743</v>
      </c>
      <c r="H253" s="294">
        <v>924</v>
      </c>
      <c r="I253" s="294">
        <v>1099</v>
      </c>
      <c r="J253" s="294">
        <v>1237</v>
      </c>
      <c r="K253" s="293">
        <v>545</v>
      </c>
      <c r="L253" s="293">
        <v>652</v>
      </c>
      <c r="M253" s="293">
        <v>743</v>
      </c>
      <c r="N253" s="293">
        <v>924</v>
      </c>
      <c r="O253" s="293">
        <v>1099</v>
      </c>
      <c r="P253" s="293">
        <v>1264</v>
      </c>
    </row>
    <row r="254" spans="1:16">
      <c r="A254" t="s">
        <v>282</v>
      </c>
      <c r="B254" t="s">
        <v>1003</v>
      </c>
      <c r="C254" t="s">
        <v>282</v>
      </c>
      <c r="E254" s="294">
        <v>538</v>
      </c>
      <c r="F254" s="294">
        <v>572</v>
      </c>
      <c r="G254" s="294">
        <v>701</v>
      </c>
      <c r="H254" s="294">
        <v>810</v>
      </c>
      <c r="I254" s="294">
        <v>903</v>
      </c>
      <c r="J254" s="294">
        <v>997</v>
      </c>
      <c r="K254" s="293">
        <v>538</v>
      </c>
      <c r="L254" s="293">
        <v>572</v>
      </c>
      <c r="M254" s="293">
        <v>734</v>
      </c>
      <c r="N254" s="293">
        <v>986</v>
      </c>
      <c r="O254" s="293">
        <v>1085</v>
      </c>
      <c r="P254" s="293">
        <v>1245</v>
      </c>
    </row>
    <row r="255" spans="1:16">
      <c r="A255" t="s">
        <v>283</v>
      </c>
      <c r="B255" t="s">
        <v>1006</v>
      </c>
      <c r="C255" t="s">
        <v>283</v>
      </c>
      <c r="E255" s="294">
        <v>533</v>
      </c>
      <c r="F255" s="294">
        <v>571</v>
      </c>
      <c r="G255" s="294">
        <v>686</v>
      </c>
      <c r="H255" s="294">
        <v>791</v>
      </c>
      <c r="I255" s="294">
        <v>883</v>
      </c>
      <c r="J255" s="294">
        <v>975</v>
      </c>
      <c r="K255" s="293">
        <v>538</v>
      </c>
      <c r="L255" s="293">
        <v>624</v>
      </c>
      <c r="M255" s="293">
        <v>734</v>
      </c>
      <c r="N255" s="293">
        <v>996</v>
      </c>
      <c r="O255" s="293">
        <v>1085</v>
      </c>
      <c r="P255" s="293">
        <v>1186</v>
      </c>
    </row>
    <row r="256" spans="1:16">
      <c r="A256" t="s">
        <v>284</v>
      </c>
      <c r="B256" t="s">
        <v>1009</v>
      </c>
      <c r="C256" t="s">
        <v>284</v>
      </c>
      <c r="E256" s="294">
        <v>533</v>
      </c>
      <c r="F256" s="294">
        <v>571</v>
      </c>
      <c r="G256" s="294">
        <v>686</v>
      </c>
      <c r="H256" s="294">
        <v>791</v>
      </c>
      <c r="I256" s="294">
        <v>883</v>
      </c>
      <c r="J256" s="294">
        <v>975</v>
      </c>
      <c r="K256" s="293">
        <v>538</v>
      </c>
      <c r="L256" s="293">
        <v>640</v>
      </c>
      <c r="M256" s="293">
        <v>734</v>
      </c>
      <c r="N256" s="293">
        <v>913</v>
      </c>
      <c r="O256" s="293">
        <v>1085</v>
      </c>
      <c r="P256" s="293">
        <v>1186</v>
      </c>
    </row>
  </sheetData>
  <autoFilter ref="A2:P256"/>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54" t="s">
        <v>2960</v>
      </c>
    </row>
    <row r="3" spans="1:21">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2959</v>
      </c>
      <c r="U3" s="346" t="s">
        <v>3230</v>
      </c>
    </row>
    <row r="4" spans="1:21">
      <c r="A4" t="s">
        <v>95</v>
      </c>
      <c r="B4" t="s">
        <v>285</v>
      </c>
      <c r="C4" s="250">
        <v>21350</v>
      </c>
      <c r="D4" s="250">
        <v>24400</v>
      </c>
      <c r="E4" s="250">
        <v>27450</v>
      </c>
      <c r="F4" s="250">
        <v>30450</v>
      </c>
      <c r="G4" s="250">
        <v>32900</v>
      </c>
      <c r="H4" s="250">
        <v>35350</v>
      </c>
      <c r="I4" s="250">
        <v>37800</v>
      </c>
      <c r="J4" s="250">
        <v>40200</v>
      </c>
      <c r="K4" s="250">
        <v>51150</v>
      </c>
      <c r="L4" s="250">
        <v>58450</v>
      </c>
      <c r="M4" s="250">
        <v>65750</v>
      </c>
      <c r="N4" s="250">
        <v>73100</v>
      </c>
      <c r="O4" s="250">
        <v>78950</v>
      </c>
      <c r="P4" s="250">
        <v>84750</v>
      </c>
      <c r="Q4" s="250">
        <v>90600</v>
      </c>
      <c r="R4" s="250">
        <v>96450</v>
      </c>
      <c r="S4">
        <v>1</v>
      </c>
      <c r="T4">
        <v>1</v>
      </c>
      <c r="U4" s="52">
        <v>1</v>
      </c>
    </row>
    <row r="5" spans="1:21">
      <c r="A5" t="s">
        <v>96</v>
      </c>
      <c r="B5" t="s">
        <v>291</v>
      </c>
      <c r="C5" s="250">
        <v>30950</v>
      </c>
      <c r="D5" s="250">
        <v>35400</v>
      </c>
      <c r="E5" s="250">
        <v>39800</v>
      </c>
      <c r="F5" s="250">
        <v>44200</v>
      </c>
      <c r="G5" s="250">
        <v>47750</v>
      </c>
      <c r="H5" s="250">
        <v>51300</v>
      </c>
      <c r="I5" s="250">
        <v>54850</v>
      </c>
      <c r="J5" s="250">
        <v>58350</v>
      </c>
      <c r="K5" s="250">
        <v>74250</v>
      </c>
      <c r="L5" s="250">
        <v>84850</v>
      </c>
      <c r="M5" s="250">
        <v>95450</v>
      </c>
      <c r="N5" s="250">
        <v>106100</v>
      </c>
      <c r="O5" s="250">
        <v>114550</v>
      </c>
      <c r="P5" s="250">
        <v>123050</v>
      </c>
      <c r="Q5" s="250">
        <v>131550</v>
      </c>
      <c r="R5" s="250">
        <v>140050</v>
      </c>
      <c r="S5">
        <v>3</v>
      </c>
      <c r="T5">
        <v>3</v>
      </c>
      <c r="U5" s="52">
        <v>3</v>
      </c>
    </row>
    <row r="6" spans="1:21">
      <c r="A6" t="s">
        <v>97</v>
      </c>
      <c r="B6" t="s">
        <v>294</v>
      </c>
      <c r="C6" s="250">
        <v>21350</v>
      </c>
      <c r="D6" s="250">
        <v>24400</v>
      </c>
      <c r="E6" s="250">
        <v>27450</v>
      </c>
      <c r="F6" s="250">
        <v>30450</v>
      </c>
      <c r="G6" s="250">
        <v>32900</v>
      </c>
      <c r="H6" s="250">
        <v>35350</v>
      </c>
      <c r="I6" s="250">
        <v>37800</v>
      </c>
      <c r="J6" s="250">
        <v>40200</v>
      </c>
      <c r="K6" s="250">
        <v>51150</v>
      </c>
      <c r="L6" s="250">
        <v>58450</v>
      </c>
      <c r="M6" s="250">
        <v>65750</v>
      </c>
      <c r="N6" s="250">
        <v>73100</v>
      </c>
      <c r="O6" s="250">
        <v>78950</v>
      </c>
      <c r="P6" s="250">
        <v>84750</v>
      </c>
      <c r="Q6" s="250">
        <v>90600</v>
      </c>
      <c r="R6" s="250">
        <v>96450</v>
      </c>
      <c r="S6">
        <v>5</v>
      </c>
      <c r="T6">
        <v>5</v>
      </c>
      <c r="U6" s="52">
        <v>5</v>
      </c>
    </row>
    <row r="7" spans="1:21">
      <c r="A7" t="s">
        <v>98</v>
      </c>
      <c r="B7" t="s">
        <v>297</v>
      </c>
      <c r="C7" s="250">
        <v>21600</v>
      </c>
      <c r="D7" s="250">
        <v>24700</v>
      </c>
      <c r="E7" s="250">
        <v>27800</v>
      </c>
      <c r="F7" s="250">
        <v>30850</v>
      </c>
      <c r="G7" s="250">
        <v>33350</v>
      </c>
      <c r="H7" s="250">
        <v>35800</v>
      </c>
      <c r="I7" s="250">
        <v>38300</v>
      </c>
      <c r="J7" s="250">
        <v>40750</v>
      </c>
      <c r="K7" s="250">
        <v>51850</v>
      </c>
      <c r="L7" s="250">
        <v>59250</v>
      </c>
      <c r="M7" s="250">
        <v>66650</v>
      </c>
      <c r="N7" s="250">
        <v>74050</v>
      </c>
      <c r="O7" s="250">
        <v>79950</v>
      </c>
      <c r="P7" s="250">
        <v>85900</v>
      </c>
      <c r="Q7" s="250">
        <v>91800</v>
      </c>
      <c r="R7" s="250">
        <v>97750</v>
      </c>
      <c r="S7">
        <v>7</v>
      </c>
      <c r="T7">
        <v>7</v>
      </c>
      <c r="U7" s="52">
        <v>7</v>
      </c>
    </row>
    <row r="8" spans="1:21">
      <c r="A8" t="s">
        <v>92</v>
      </c>
      <c r="B8" t="s">
        <v>300</v>
      </c>
      <c r="C8" s="250">
        <v>23700</v>
      </c>
      <c r="D8" s="250">
        <v>27100</v>
      </c>
      <c r="E8" s="250">
        <v>30500</v>
      </c>
      <c r="F8" s="250">
        <v>33850</v>
      </c>
      <c r="G8" s="250">
        <v>36600</v>
      </c>
      <c r="H8" s="250">
        <v>39300</v>
      </c>
      <c r="I8" s="250">
        <v>42000</v>
      </c>
      <c r="J8" s="250">
        <v>44700</v>
      </c>
      <c r="K8" s="250">
        <v>56850</v>
      </c>
      <c r="L8" s="250">
        <v>65000</v>
      </c>
      <c r="M8" s="250">
        <v>73100</v>
      </c>
      <c r="N8" s="250">
        <v>81250</v>
      </c>
      <c r="O8" s="250">
        <v>87750</v>
      </c>
      <c r="P8" s="250">
        <v>94250</v>
      </c>
      <c r="Q8" s="250">
        <v>100750</v>
      </c>
      <c r="R8" s="250">
        <v>107250</v>
      </c>
      <c r="S8">
        <v>9</v>
      </c>
      <c r="T8">
        <v>9</v>
      </c>
      <c r="U8" s="52">
        <v>9</v>
      </c>
    </row>
    <row r="9" spans="1:21">
      <c r="A9" t="s">
        <v>21</v>
      </c>
      <c r="B9" t="s">
        <v>304</v>
      </c>
      <c r="C9" s="250">
        <v>25050</v>
      </c>
      <c r="D9" s="250">
        <v>28600</v>
      </c>
      <c r="E9" s="250">
        <v>32200</v>
      </c>
      <c r="F9" s="250">
        <v>35750</v>
      </c>
      <c r="G9" s="250">
        <v>38650</v>
      </c>
      <c r="H9" s="250">
        <v>41500</v>
      </c>
      <c r="I9" s="250">
        <v>44350</v>
      </c>
      <c r="J9" s="250">
        <v>47200</v>
      </c>
      <c r="K9" s="250">
        <v>60050</v>
      </c>
      <c r="L9" s="250">
        <v>68650</v>
      </c>
      <c r="M9" s="250">
        <v>77200</v>
      </c>
      <c r="N9" s="250">
        <v>85800</v>
      </c>
      <c r="O9" s="250">
        <v>92650</v>
      </c>
      <c r="P9" s="250">
        <v>99550</v>
      </c>
      <c r="Q9" s="250">
        <v>106400</v>
      </c>
      <c r="R9" s="250">
        <v>113250</v>
      </c>
      <c r="S9">
        <v>11</v>
      </c>
      <c r="T9">
        <v>11</v>
      </c>
      <c r="U9" s="52">
        <v>11</v>
      </c>
    </row>
    <row r="10" spans="1:21">
      <c r="A10" t="s">
        <v>99</v>
      </c>
      <c r="B10" t="s">
        <v>307</v>
      </c>
      <c r="C10" s="250">
        <v>22050</v>
      </c>
      <c r="D10" s="250">
        <v>25200</v>
      </c>
      <c r="E10" s="250">
        <v>28350</v>
      </c>
      <c r="F10" s="250">
        <v>31500</v>
      </c>
      <c r="G10" s="250">
        <v>34050</v>
      </c>
      <c r="H10" s="250">
        <v>36550</v>
      </c>
      <c r="I10" s="250">
        <v>39100</v>
      </c>
      <c r="J10" s="250">
        <v>41600</v>
      </c>
      <c r="K10" s="250">
        <v>52900</v>
      </c>
      <c r="L10" s="250">
        <v>60500</v>
      </c>
      <c r="M10" s="250">
        <v>68050</v>
      </c>
      <c r="N10" s="250">
        <v>75600</v>
      </c>
      <c r="O10" s="250">
        <v>81650</v>
      </c>
      <c r="P10" s="250">
        <v>87700</v>
      </c>
      <c r="Q10" s="250">
        <v>93750</v>
      </c>
      <c r="R10" s="250">
        <v>99800</v>
      </c>
      <c r="S10">
        <v>13</v>
      </c>
      <c r="T10">
        <v>13</v>
      </c>
      <c r="U10" s="52">
        <v>13</v>
      </c>
    </row>
    <row r="11" spans="1:21">
      <c r="A11" t="s">
        <v>100</v>
      </c>
      <c r="B11" t="s">
        <v>310</v>
      </c>
      <c r="C11" s="250">
        <v>28950</v>
      </c>
      <c r="D11" s="250">
        <v>33100</v>
      </c>
      <c r="E11" s="250">
        <v>37250</v>
      </c>
      <c r="F11" s="250">
        <v>41350</v>
      </c>
      <c r="G11" s="250">
        <v>44700</v>
      </c>
      <c r="H11" s="250">
        <v>48000</v>
      </c>
      <c r="I11" s="250">
        <v>51300</v>
      </c>
      <c r="J11" s="250">
        <v>54600</v>
      </c>
      <c r="K11" s="250">
        <v>69450</v>
      </c>
      <c r="L11" s="250">
        <v>79400</v>
      </c>
      <c r="M11" s="250">
        <v>89300</v>
      </c>
      <c r="N11" s="250">
        <v>99250</v>
      </c>
      <c r="O11" s="250">
        <v>107200</v>
      </c>
      <c r="P11" s="250">
        <v>115100</v>
      </c>
      <c r="Q11" s="250">
        <v>123050</v>
      </c>
      <c r="R11" s="250">
        <v>131000</v>
      </c>
      <c r="S11">
        <v>15</v>
      </c>
      <c r="T11">
        <v>15</v>
      </c>
      <c r="U11" s="52">
        <v>15</v>
      </c>
    </row>
    <row r="12" spans="1:21">
      <c r="A12" t="s">
        <v>101</v>
      </c>
      <c r="B12" t="s">
        <v>313</v>
      </c>
      <c r="C12" s="250">
        <v>21350</v>
      </c>
      <c r="D12" s="250">
        <v>24400</v>
      </c>
      <c r="E12" s="250">
        <v>27450</v>
      </c>
      <c r="F12" s="250">
        <v>30450</v>
      </c>
      <c r="G12" s="250">
        <v>32900</v>
      </c>
      <c r="H12" s="250">
        <v>35350</v>
      </c>
      <c r="I12" s="250">
        <v>37800</v>
      </c>
      <c r="J12" s="250">
        <v>40200</v>
      </c>
      <c r="K12" s="250">
        <v>51150</v>
      </c>
      <c r="L12" s="250">
        <v>58450</v>
      </c>
      <c r="M12" s="250">
        <v>65750</v>
      </c>
      <c r="N12" s="250">
        <v>73100</v>
      </c>
      <c r="O12" s="250">
        <v>78950</v>
      </c>
      <c r="P12" s="250">
        <v>84750</v>
      </c>
      <c r="Q12" s="250">
        <v>90600</v>
      </c>
      <c r="R12" s="250">
        <v>96450</v>
      </c>
      <c r="S12">
        <v>17</v>
      </c>
      <c r="T12">
        <v>17</v>
      </c>
      <c r="U12" s="52">
        <v>17</v>
      </c>
    </row>
    <row r="13" spans="1:21">
      <c r="A13" t="s">
        <v>78</v>
      </c>
      <c r="B13" t="s">
        <v>316</v>
      </c>
      <c r="C13" s="250">
        <v>25950</v>
      </c>
      <c r="D13" s="250">
        <v>29650</v>
      </c>
      <c r="E13" s="250">
        <v>33350</v>
      </c>
      <c r="F13" s="250">
        <v>37050</v>
      </c>
      <c r="G13" s="250">
        <v>40050</v>
      </c>
      <c r="H13" s="250">
        <v>43000</v>
      </c>
      <c r="I13" s="250">
        <v>45950</v>
      </c>
      <c r="J13" s="250">
        <v>48950</v>
      </c>
      <c r="K13" s="250">
        <v>62250</v>
      </c>
      <c r="L13" s="250">
        <v>71150</v>
      </c>
      <c r="M13" s="250">
        <v>80050</v>
      </c>
      <c r="N13" s="250">
        <v>88900</v>
      </c>
      <c r="O13" s="250">
        <v>96050</v>
      </c>
      <c r="P13" s="250">
        <v>103150</v>
      </c>
      <c r="Q13" s="250">
        <v>110250</v>
      </c>
      <c r="R13" s="250">
        <v>117350</v>
      </c>
      <c r="S13">
        <v>19</v>
      </c>
      <c r="T13">
        <v>19</v>
      </c>
      <c r="U13" s="52">
        <v>19</v>
      </c>
    </row>
    <row r="14" spans="1:21">
      <c r="A14" t="s">
        <v>25</v>
      </c>
      <c r="B14" t="s">
        <v>319</v>
      </c>
      <c r="C14" s="250">
        <v>34650</v>
      </c>
      <c r="D14" s="250">
        <v>39600</v>
      </c>
      <c r="E14" s="250">
        <v>44550</v>
      </c>
      <c r="F14" s="250">
        <v>49450</v>
      </c>
      <c r="G14" s="250">
        <v>53450</v>
      </c>
      <c r="H14" s="250">
        <v>57400</v>
      </c>
      <c r="I14" s="250">
        <v>61350</v>
      </c>
      <c r="J14" s="250">
        <v>65300</v>
      </c>
      <c r="K14" s="250">
        <v>83100</v>
      </c>
      <c r="L14" s="250">
        <v>94950</v>
      </c>
      <c r="M14" s="250">
        <v>106800</v>
      </c>
      <c r="N14" s="250">
        <v>118700</v>
      </c>
      <c r="O14" s="250">
        <v>128150</v>
      </c>
      <c r="P14" s="250">
        <v>137650</v>
      </c>
      <c r="Q14" s="250">
        <v>147150</v>
      </c>
      <c r="R14" s="250">
        <v>156650</v>
      </c>
      <c r="S14">
        <v>21</v>
      </c>
      <c r="T14">
        <v>21</v>
      </c>
      <c r="U14" s="52">
        <v>21</v>
      </c>
    </row>
    <row r="15" spans="1:21">
      <c r="A15" t="s">
        <v>102</v>
      </c>
      <c r="B15" t="s">
        <v>322</v>
      </c>
      <c r="C15" s="250">
        <v>21350</v>
      </c>
      <c r="D15" s="250">
        <v>24400</v>
      </c>
      <c r="E15" s="250">
        <v>27450</v>
      </c>
      <c r="F15" s="250">
        <v>30450</v>
      </c>
      <c r="G15" s="250">
        <v>32900</v>
      </c>
      <c r="H15" s="250">
        <v>35350</v>
      </c>
      <c r="I15" s="250">
        <v>37800</v>
      </c>
      <c r="J15" s="250">
        <v>40200</v>
      </c>
      <c r="K15" s="250">
        <v>51150</v>
      </c>
      <c r="L15" s="250">
        <v>58450</v>
      </c>
      <c r="M15" s="250">
        <v>65750</v>
      </c>
      <c r="N15" s="250">
        <v>73100</v>
      </c>
      <c r="O15" s="250">
        <v>78950</v>
      </c>
      <c r="P15" s="250">
        <v>84750</v>
      </c>
      <c r="Q15" s="250">
        <v>90600</v>
      </c>
      <c r="R15" s="250">
        <v>96450</v>
      </c>
      <c r="S15">
        <v>23</v>
      </c>
      <c r="T15">
        <v>23</v>
      </c>
      <c r="U15" s="52">
        <v>23</v>
      </c>
    </row>
    <row r="16" spans="1:21">
      <c r="A16" t="s">
        <v>103</v>
      </c>
      <c r="B16" t="s">
        <v>325</v>
      </c>
      <c r="C16" s="250">
        <v>21350</v>
      </c>
      <c r="D16" s="250">
        <v>24400</v>
      </c>
      <c r="E16" s="250">
        <v>27450</v>
      </c>
      <c r="F16" s="250">
        <v>30450</v>
      </c>
      <c r="G16" s="250">
        <v>32900</v>
      </c>
      <c r="H16" s="250">
        <v>35350</v>
      </c>
      <c r="I16" s="250">
        <v>37800</v>
      </c>
      <c r="J16" s="250">
        <v>40200</v>
      </c>
      <c r="K16" s="250">
        <v>51150</v>
      </c>
      <c r="L16" s="250">
        <v>58450</v>
      </c>
      <c r="M16" s="250">
        <v>65750</v>
      </c>
      <c r="N16" s="250">
        <v>73100</v>
      </c>
      <c r="O16" s="250">
        <v>78950</v>
      </c>
      <c r="P16" s="250">
        <v>84750</v>
      </c>
      <c r="Q16" s="250">
        <v>90600</v>
      </c>
      <c r="R16" s="250">
        <v>96450</v>
      </c>
      <c r="S16">
        <v>25</v>
      </c>
      <c r="T16">
        <v>25</v>
      </c>
      <c r="U16" s="52">
        <v>25</v>
      </c>
    </row>
    <row r="17" spans="1:21">
      <c r="A17" t="s">
        <v>60</v>
      </c>
      <c r="B17" t="s">
        <v>328</v>
      </c>
      <c r="C17" s="250">
        <v>22650</v>
      </c>
      <c r="D17" s="250">
        <v>25900</v>
      </c>
      <c r="E17" s="250">
        <v>29150</v>
      </c>
      <c r="F17" s="250">
        <v>32350</v>
      </c>
      <c r="G17" s="250">
        <v>34950</v>
      </c>
      <c r="H17" s="250">
        <v>37550</v>
      </c>
      <c r="I17" s="250">
        <v>40150</v>
      </c>
      <c r="J17" s="250">
        <v>42750</v>
      </c>
      <c r="K17" s="250">
        <v>54350</v>
      </c>
      <c r="L17" s="250">
        <v>62100</v>
      </c>
      <c r="M17" s="250">
        <v>69900</v>
      </c>
      <c r="N17" s="250">
        <v>77650</v>
      </c>
      <c r="O17" s="250">
        <v>83850</v>
      </c>
      <c r="P17" s="250">
        <v>90050</v>
      </c>
      <c r="Q17" s="250">
        <v>96250</v>
      </c>
      <c r="R17" s="250">
        <v>102500</v>
      </c>
      <c r="S17">
        <v>27</v>
      </c>
      <c r="T17">
        <v>27</v>
      </c>
      <c r="U17" s="52">
        <v>27</v>
      </c>
    </row>
    <row r="18" spans="1:21">
      <c r="A18" t="s">
        <v>79</v>
      </c>
      <c r="B18" t="s">
        <v>316</v>
      </c>
      <c r="C18" s="250">
        <v>25950</v>
      </c>
      <c r="D18" s="250">
        <v>29650</v>
      </c>
      <c r="E18" s="250">
        <v>33350</v>
      </c>
      <c r="F18" s="250">
        <v>37050</v>
      </c>
      <c r="G18" s="250">
        <v>40050</v>
      </c>
      <c r="H18" s="250">
        <v>43000</v>
      </c>
      <c r="I18" s="250">
        <v>45950</v>
      </c>
      <c r="J18" s="250">
        <v>48950</v>
      </c>
      <c r="K18" s="250">
        <v>62250</v>
      </c>
      <c r="L18" s="250">
        <v>71150</v>
      </c>
      <c r="M18" s="250">
        <v>80050</v>
      </c>
      <c r="N18" s="250">
        <v>88900</v>
      </c>
      <c r="O18" s="250">
        <v>96050</v>
      </c>
      <c r="P18" s="250">
        <v>103150</v>
      </c>
      <c r="Q18" s="250">
        <v>110250</v>
      </c>
      <c r="R18" s="250">
        <v>117350</v>
      </c>
      <c r="S18">
        <v>29</v>
      </c>
      <c r="T18">
        <v>29</v>
      </c>
      <c r="U18" s="52">
        <v>29</v>
      </c>
    </row>
    <row r="19" spans="1:21">
      <c r="A19" t="s">
        <v>104</v>
      </c>
      <c r="B19" t="s">
        <v>333</v>
      </c>
      <c r="C19" s="250">
        <v>25400</v>
      </c>
      <c r="D19" s="250">
        <v>29000</v>
      </c>
      <c r="E19" s="250">
        <v>32650</v>
      </c>
      <c r="F19" s="250">
        <v>36250</v>
      </c>
      <c r="G19" s="250">
        <v>39150</v>
      </c>
      <c r="H19" s="250">
        <v>42050</v>
      </c>
      <c r="I19" s="250">
        <v>44950</v>
      </c>
      <c r="J19" s="250">
        <v>47850</v>
      </c>
      <c r="K19" s="250">
        <v>60900</v>
      </c>
      <c r="L19" s="250">
        <v>69600</v>
      </c>
      <c r="M19" s="250">
        <v>78300</v>
      </c>
      <c r="N19" s="250">
        <v>87000</v>
      </c>
      <c r="O19" s="250">
        <v>93950</v>
      </c>
      <c r="P19" s="250">
        <v>100900</v>
      </c>
      <c r="Q19" s="250">
        <v>107900</v>
      </c>
      <c r="R19" s="250">
        <v>114850</v>
      </c>
      <c r="S19">
        <v>31</v>
      </c>
      <c r="T19">
        <v>31</v>
      </c>
      <c r="U19" s="52">
        <v>31</v>
      </c>
    </row>
    <row r="20" spans="1:21">
      <c r="A20" t="s">
        <v>105</v>
      </c>
      <c r="B20" t="s">
        <v>336</v>
      </c>
      <c r="C20" s="250">
        <v>32500</v>
      </c>
      <c r="D20" s="250">
        <v>37150</v>
      </c>
      <c r="E20" s="250">
        <v>41800</v>
      </c>
      <c r="F20" s="250">
        <v>46400</v>
      </c>
      <c r="G20" s="250">
        <v>50150</v>
      </c>
      <c r="H20" s="250">
        <v>53850</v>
      </c>
      <c r="I20" s="250">
        <v>57550</v>
      </c>
      <c r="J20" s="250">
        <v>61250</v>
      </c>
      <c r="K20" s="250">
        <v>77950</v>
      </c>
      <c r="L20" s="250">
        <v>89100</v>
      </c>
      <c r="M20" s="250">
        <v>100200</v>
      </c>
      <c r="N20" s="250">
        <v>111350</v>
      </c>
      <c r="O20" s="250">
        <v>120250</v>
      </c>
      <c r="P20" s="250">
        <v>129200</v>
      </c>
      <c r="Q20" s="250">
        <v>138100</v>
      </c>
      <c r="R20" s="250">
        <v>147000</v>
      </c>
      <c r="S20">
        <v>33</v>
      </c>
      <c r="T20">
        <v>33</v>
      </c>
      <c r="U20" s="52">
        <v>33</v>
      </c>
    </row>
    <row r="21" spans="1:21">
      <c r="A21" t="s">
        <v>106</v>
      </c>
      <c r="B21" t="s">
        <v>339</v>
      </c>
      <c r="C21" s="250">
        <v>21500</v>
      </c>
      <c r="D21" s="250">
        <v>24550</v>
      </c>
      <c r="E21" s="250">
        <v>27600</v>
      </c>
      <c r="F21" s="250">
        <v>30650</v>
      </c>
      <c r="G21" s="250">
        <v>33150</v>
      </c>
      <c r="H21" s="250">
        <v>35600</v>
      </c>
      <c r="I21" s="250">
        <v>38050</v>
      </c>
      <c r="J21" s="250">
        <v>40500</v>
      </c>
      <c r="K21" s="250">
        <v>51500</v>
      </c>
      <c r="L21" s="250">
        <v>58850</v>
      </c>
      <c r="M21" s="250">
        <v>66200</v>
      </c>
      <c r="N21" s="250">
        <v>73550</v>
      </c>
      <c r="O21" s="250">
        <v>79450</v>
      </c>
      <c r="P21" s="250">
        <v>85350</v>
      </c>
      <c r="Q21" s="250">
        <v>91200</v>
      </c>
      <c r="R21" s="250">
        <v>97100</v>
      </c>
      <c r="S21">
        <v>35</v>
      </c>
      <c r="T21">
        <v>35</v>
      </c>
      <c r="U21" s="52">
        <v>35</v>
      </c>
    </row>
    <row r="22" spans="1:21">
      <c r="A22" t="s">
        <v>84</v>
      </c>
      <c r="B22" t="s">
        <v>342</v>
      </c>
      <c r="C22" s="250">
        <v>21350</v>
      </c>
      <c r="D22" s="250">
        <v>24400</v>
      </c>
      <c r="E22" s="250">
        <v>27450</v>
      </c>
      <c r="F22" s="250">
        <v>30450</v>
      </c>
      <c r="G22" s="250">
        <v>32900</v>
      </c>
      <c r="H22" s="250">
        <v>35350</v>
      </c>
      <c r="I22" s="250">
        <v>37800</v>
      </c>
      <c r="J22" s="250">
        <v>40200</v>
      </c>
      <c r="K22" s="250">
        <v>51150</v>
      </c>
      <c r="L22" s="250">
        <v>58450</v>
      </c>
      <c r="M22" s="250">
        <v>65750</v>
      </c>
      <c r="N22" s="250">
        <v>73100</v>
      </c>
      <c r="O22" s="250">
        <v>78950</v>
      </c>
      <c r="P22" s="250">
        <v>84750</v>
      </c>
      <c r="Q22" s="250">
        <v>90600</v>
      </c>
      <c r="R22" s="250">
        <v>96450</v>
      </c>
      <c r="S22">
        <v>37</v>
      </c>
      <c r="T22">
        <v>37</v>
      </c>
      <c r="U22" s="52">
        <v>37</v>
      </c>
    </row>
    <row r="23" spans="1:21">
      <c r="A23" t="s">
        <v>107</v>
      </c>
      <c r="B23" t="s">
        <v>345</v>
      </c>
      <c r="C23" s="250">
        <v>33850</v>
      </c>
      <c r="D23" s="250">
        <v>38650</v>
      </c>
      <c r="E23" s="250">
        <v>43500</v>
      </c>
      <c r="F23" s="250">
        <v>48300</v>
      </c>
      <c r="G23" s="250">
        <v>52200</v>
      </c>
      <c r="H23" s="250">
        <v>56050</v>
      </c>
      <c r="I23" s="250">
        <v>59900</v>
      </c>
      <c r="J23" s="250">
        <v>63800</v>
      </c>
      <c r="K23" s="250">
        <v>81150</v>
      </c>
      <c r="L23" s="250">
        <v>92750</v>
      </c>
      <c r="M23" s="250">
        <v>104350</v>
      </c>
      <c r="N23" s="250">
        <v>115900</v>
      </c>
      <c r="O23" s="250">
        <v>125200</v>
      </c>
      <c r="P23" s="250">
        <v>134450</v>
      </c>
      <c r="Q23" s="250">
        <v>143750</v>
      </c>
      <c r="R23" s="250">
        <v>153000</v>
      </c>
      <c r="S23">
        <v>39</v>
      </c>
      <c r="T23">
        <v>39</v>
      </c>
      <c r="U23" s="52">
        <v>39</v>
      </c>
    </row>
    <row r="24" spans="1:21">
      <c r="A24" t="s">
        <v>34</v>
      </c>
      <c r="B24" t="s">
        <v>348</v>
      </c>
      <c r="C24" s="250">
        <v>24100</v>
      </c>
      <c r="D24" s="250">
        <v>27550</v>
      </c>
      <c r="E24" s="250">
        <v>31000</v>
      </c>
      <c r="F24" s="250">
        <v>34400</v>
      </c>
      <c r="G24" s="250">
        <v>37200</v>
      </c>
      <c r="H24" s="250">
        <v>39950</v>
      </c>
      <c r="I24" s="250">
        <v>42700</v>
      </c>
      <c r="J24" s="250">
        <v>45450</v>
      </c>
      <c r="K24" s="250">
        <v>57800</v>
      </c>
      <c r="L24" s="250">
        <v>66050</v>
      </c>
      <c r="M24" s="250">
        <v>74300</v>
      </c>
      <c r="N24" s="250">
        <v>82550</v>
      </c>
      <c r="O24" s="250">
        <v>89150</v>
      </c>
      <c r="P24" s="250">
        <v>95750</v>
      </c>
      <c r="Q24" s="250">
        <v>102350</v>
      </c>
      <c r="R24" s="250">
        <v>109000</v>
      </c>
      <c r="S24">
        <v>41</v>
      </c>
      <c r="T24">
        <v>41</v>
      </c>
      <c r="U24" s="52">
        <v>41</v>
      </c>
    </row>
    <row r="25" spans="1:21">
      <c r="A25" t="s">
        <v>108</v>
      </c>
      <c r="B25" t="s">
        <v>351</v>
      </c>
      <c r="C25" s="250">
        <v>21650</v>
      </c>
      <c r="D25" s="250">
        <v>24750</v>
      </c>
      <c r="E25" s="250">
        <v>27850</v>
      </c>
      <c r="F25" s="250">
        <v>30900</v>
      </c>
      <c r="G25" s="250">
        <v>33400</v>
      </c>
      <c r="H25" s="250">
        <v>35850</v>
      </c>
      <c r="I25" s="250">
        <v>38350</v>
      </c>
      <c r="J25" s="250">
        <v>40800</v>
      </c>
      <c r="K25" s="250">
        <v>51900</v>
      </c>
      <c r="L25" s="250">
        <v>59350</v>
      </c>
      <c r="M25" s="250">
        <v>66750</v>
      </c>
      <c r="N25" s="250">
        <v>74150</v>
      </c>
      <c r="O25" s="250">
        <v>80100</v>
      </c>
      <c r="P25" s="250">
        <v>86050</v>
      </c>
      <c r="Q25" s="250">
        <v>91950</v>
      </c>
      <c r="R25" s="250">
        <v>97900</v>
      </c>
      <c r="S25">
        <v>43</v>
      </c>
      <c r="T25">
        <v>43</v>
      </c>
      <c r="U25" s="52">
        <v>43</v>
      </c>
    </row>
    <row r="26" spans="1:21">
      <c r="A26" t="s">
        <v>109</v>
      </c>
      <c r="B26" t="s">
        <v>354</v>
      </c>
      <c r="C26" s="250">
        <v>21350</v>
      </c>
      <c r="D26" s="250">
        <v>24400</v>
      </c>
      <c r="E26" s="250">
        <v>27450</v>
      </c>
      <c r="F26" s="250">
        <v>30450</v>
      </c>
      <c r="G26" s="250">
        <v>32900</v>
      </c>
      <c r="H26" s="250">
        <v>35350</v>
      </c>
      <c r="I26" s="250">
        <v>37800</v>
      </c>
      <c r="J26" s="250">
        <v>40200</v>
      </c>
      <c r="K26" s="250">
        <v>51150</v>
      </c>
      <c r="L26" s="250">
        <v>58450</v>
      </c>
      <c r="M26" s="250">
        <v>65750</v>
      </c>
      <c r="N26" s="250">
        <v>73100</v>
      </c>
      <c r="O26" s="250">
        <v>78950</v>
      </c>
      <c r="P26" s="250">
        <v>84750</v>
      </c>
      <c r="Q26" s="250">
        <v>90600</v>
      </c>
      <c r="R26" s="250">
        <v>96450</v>
      </c>
      <c r="S26">
        <v>45</v>
      </c>
      <c r="T26">
        <v>45</v>
      </c>
      <c r="U26" s="52">
        <v>45</v>
      </c>
    </row>
    <row r="27" spans="1:21">
      <c r="A27" t="s">
        <v>110</v>
      </c>
      <c r="B27" t="s">
        <v>357</v>
      </c>
      <c r="C27" s="250">
        <v>21350</v>
      </c>
      <c r="D27" s="250">
        <v>24400</v>
      </c>
      <c r="E27" s="250">
        <v>27450</v>
      </c>
      <c r="F27" s="250">
        <v>30450</v>
      </c>
      <c r="G27" s="250">
        <v>32900</v>
      </c>
      <c r="H27" s="250">
        <v>35350</v>
      </c>
      <c r="I27" s="250">
        <v>37800</v>
      </c>
      <c r="J27" s="250">
        <v>40200</v>
      </c>
      <c r="K27" s="250">
        <v>51150</v>
      </c>
      <c r="L27" s="250">
        <v>58450</v>
      </c>
      <c r="M27" s="250">
        <v>65750</v>
      </c>
      <c r="N27" s="250">
        <v>73100</v>
      </c>
      <c r="O27" s="250">
        <v>78950</v>
      </c>
      <c r="P27" s="250">
        <v>84750</v>
      </c>
      <c r="Q27" s="250">
        <v>90600</v>
      </c>
      <c r="R27" s="250">
        <v>96450</v>
      </c>
      <c r="S27">
        <v>47</v>
      </c>
      <c r="T27">
        <v>47</v>
      </c>
      <c r="U27" s="52">
        <v>47</v>
      </c>
    </row>
    <row r="28" spans="1:21">
      <c r="A28" t="s">
        <v>111</v>
      </c>
      <c r="B28" t="s">
        <v>360</v>
      </c>
      <c r="C28" s="250">
        <v>21350</v>
      </c>
      <c r="D28" s="250">
        <v>24400</v>
      </c>
      <c r="E28" s="250">
        <v>27450</v>
      </c>
      <c r="F28" s="250">
        <v>30450</v>
      </c>
      <c r="G28" s="250">
        <v>32900</v>
      </c>
      <c r="H28" s="250">
        <v>35350</v>
      </c>
      <c r="I28" s="250">
        <v>37800</v>
      </c>
      <c r="J28" s="250">
        <v>40200</v>
      </c>
      <c r="K28" s="250">
        <v>51150</v>
      </c>
      <c r="L28" s="250">
        <v>58450</v>
      </c>
      <c r="M28" s="250">
        <v>65750</v>
      </c>
      <c r="N28" s="250">
        <v>73100</v>
      </c>
      <c r="O28" s="250">
        <v>78950</v>
      </c>
      <c r="P28" s="250">
        <v>84750</v>
      </c>
      <c r="Q28" s="250">
        <v>90600</v>
      </c>
      <c r="R28" s="250">
        <v>96450</v>
      </c>
      <c r="S28">
        <v>49</v>
      </c>
      <c r="T28">
        <v>49</v>
      </c>
      <c r="U28" s="52">
        <v>49</v>
      </c>
    </row>
    <row r="29" spans="1:21">
      <c r="A29" t="s">
        <v>35</v>
      </c>
      <c r="B29" t="s">
        <v>348</v>
      </c>
      <c r="C29" s="250">
        <v>24100</v>
      </c>
      <c r="D29" s="250">
        <v>27550</v>
      </c>
      <c r="E29" s="250">
        <v>31000</v>
      </c>
      <c r="F29" s="250">
        <v>34400</v>
      </c>
      <c r="G29" s="250">
        <v>37200</v>
      </c>
      <c r="H29" s="250">
        <v>39950</v>
      </c>
      <c r="I29" s="250">
        <v>42700</v>
      </c>
      <c r="J29" s="250">
        <v>45450</v>
      </c>
      <c r="K29" s="250">
        <v>57800</v>
      </c>
      <c r="L29" s="250">
        <v>66050</v>
      </c>
      <c r="M29" s="250">
        <v>74300</v>
      </c>
      <c r="N29" s="250">
        <v>82550</v>
      </c>
      <c r="O29" s="250">
        <v>89150</v>
      </c>
      <c r="P29" s="250">
        <v>95750</v>
      </c>
      <c r="Q29" s="250">
        <v>102350</v>
      </c>
      <c r="R29" s="250">
        <v>109000</v>
      </c>
      <c r="S29">
        <v>51</v>
      </c>
      <c r="T29">
        <v>51</v>
      </c>
      <c r="U29" s="52">
        <v>51</v>
      </c>
    </row>
    <row r="30" spans="1:21">
      <c r="A30" t="s">
        <v>112</v>
      </c>
      <c r="B30" t="s">
        <v>365</v>
      </c>
      <c r="C30" s="250">
        <v>24900</v>
      </c>
      <c r="D30" s="250">
        <v>28450</v>
      </c>
      <c r="E30" s="250">
        <v>32000</v>
      </c>
      <c r="F30" s="250">
        <v>35550</v>
      </c>
      <c r="G30" s="250">
        <v>38400</v>
      </c>
      <c r="H30" s="250">
        <v>41250</v>
      </c>
      <c r="I30" s="250">
        <v>44100</v>
      </c>
      <c r="J30" s="250">
        <v>46950</v>
      </c>
      <c r="K30" s="250">
        <v>59700</v>
      </c>
      <c r="L30" s="250">
        <v>68250</v>
      </c>
      <c r="M30" s="250">
        <v>76800</v>
      </c>
      <c r="N30" s="250">
        <v>85300</v>
      </c>
      <c r="O30" s="250">
        <v>92150</v>
      </c>
      <c r="P30" s="250">
        <v>98950</v>
      </c>
      <c r="Q30" s="250">
        <v>105800</v>
      </c>
      <c r="R30" s="250">
        <v>112600</v>
      </c>
      <c r="S30">
        <v>53</v>
      </c>
      <c r="T30">
        <v>53</v>
      </c>
      <c r="U30" s="52">
        <v>53</v>
      </c>
    </row>
    <row r="31" spans="1:21">
      <c r="A31" t="s">
        <v>26</v>
      </c>
      <c r="B31" t="s">
        <v>319</v>
      </c>
      <c r="C31" s="250">
        <v>34650</v>
      </c>
      <c r="D31" s="250">
        <v>39600</v>
      </c>
      <c r="E31" s="250">
        <v>44550</v>
      </c>
      <c r="F31" s="250">
        <v>49450</v>
      </c>
      <c r="G31" s="250">
        <v>53450</v>
      </c>
      <c r="H31" s="250">
        <v>57400</v>
      </c>
      <c r="I31" s="250">
        <v>61350</v>
      </c>
      <c r="J31" s="250">
        <v>65300</v>
      </c>
      <c r="K31" s="250">
        <v>83100</v>
      </c>
      <c r="L31" s="250">
        <v>94950</v>
      </c>
      <c r="M31" s="250">
        <v>106800</v>
      </c>
      <c r="N31" s="250">
        <v>118700</v>
      </c>
      <c r="O31" s="250">
        <v>128150</v>
      </c>
      <c r="P31" s="250">
        <v>137650</v>
      </c>
      <c r="Q31" s="250">
        <v>147150</v>
      </c>
      <c r="R31" s="250">
        <v>156650</v>
      </c>
      <c r="S31">
        <v>55</v>
      </c>
      <c r="T31">
        <v>55</v>
      </c>
      <c r="U31" s="52">
        <v>55</v>
      </c>
    </row>
    <row r="32" spans="1:21">
      <c r="A32" t="s">
        <v>113</v>
      </c>
      <c r="B32" t="s">
        <v>370</v>
      </c>
      <c r="C32" s="250">
        <v>25250</v>
      </c>
      <c r="D32" s="250">
        <v>28850</v>
      </c>
      <c r="E32" s="250">
        <v>32450</v>
      </c>
      <c r="F32" s="250">
        <v>36050</v>
      </c>
      <c r="G32" s="250">
        <v>38950</v>
      </c>
      <c r="H32" s="250">
        <v>41850</v>
      </c>
      <c r="I32" s="250">
        <v>44750</v>
      </c>
      <c r="J32" s="250">
        <v>47600</v>
      </c>
      <c r="K32" s="250">
        <v>60550</v>
      </c>
      <c r="L32" s="250">
        <v>69200</v>
      </c>
      <c r="M32" s="250">
        <v>77850</v>
      </c>
      <c r="N32" s="250">
        <v>86500</v>
      </c>
      <c r="O32" s="250">
        <v>93450</v>
      </c>
      <c r="P32" s="250">
        <v>100350</v>
      </c>
      <c r="Q32" s="250">
        <v>107300</v>
      </c>
      <c r="R32" s="250">
        <v>114200</v>
      </c>
      <c r="S32">
        <v>57</v>
      </c>
      <c r="T32">
        <v>57</v>
      </c>
      <c r="U32" s="52">
        <v>57</v>
      </c>
    </row>
    <row r="33" spans="1:21">
      <c r="A33" t="s">
        <v>12</v>
      </c>
      <c r="B33" t="s">
        <v>373</v>
      </c>
      <c r="C33" s="250">
        <v>22200</v>
      </c>
      <c r="D33" s="250">
        <v>25400</v>
      </c>
      <c r="E33" s="250">
        <v>28550</v>
      </c>
      <c r="F33" s="250">
        <v>31700</v>
      </c>
      <c r="G33" s="250">
        <v>34250</v>
      </c>
      <c r="H33" s="250">
        <v>36800</v>
      </c>
      <c r="I33" s="250">
        <v>39350</v>
      </c>
      <c r="J33" s="250">
        <v>41850</v>
      </c>
      <c r="K33" s="250">
        <v>53250</v>
      </c>
      <c r="L33" s="250">
        <v>60850</v>
      </c>
      <c r="M33" s="250">
        <v>68450</v>
      </c>
      <c r="N33" s="250">
        <v>76100</v>
      </c>
      <c r="O33" s="250">
        <v>82150</v>
      </c>
      <c r="P33" s="250">
        <v>88250</v>
      </c>
      <c r="Q33" s="250">
        <v>94350</v>
      </c>
      <c r="R33" s="250">
        <v>100450</v>
      </c>
      <c r="S33">
        <v>59</v>
      </c>
      <c r="T33">
        <v>59</v>
      </c>
      <c r="U33" s="52">
        <v>59</v>
      </c>
    </row>
    <row r="34" spans="1:21">
      <c r="A34" t="s">
        <v>33</v>
      </c>
      <c r="B34" t="s">
        <v>376</v>
      </c>
      <c r="C34" s="250">
        <v>21350</v>
      </c>
      <c r="D34" s="250">
        <v>24400</v>
      </c>
      <c r="E34" s="250">
        <v>27450</v>
      </c>
      <c r="F34" s="250">
        <v>30450</v>
      </c>
      <c r="G34" s="250">
        <v>32900</v>
      </c>
      <c r="H34" s="250">
        <v>35350</v>
      </c>
      <c r="I34" s="250">
        <v>37800</v>
      </c>
      <c r="J34" s="250">
        <v>40200</v>
      </c>
      <c r="K34" s="250">
        <v>51150</v>
      </c>
      <c r="L34" s="250">
        <v>58450</v>
      </c>
      <c r="M34" s="250">
        <v>65750</v>
      </c>
      <c r="N34" s="250">
        <v>73100</v>
      </c>
      <c r="O34" s="250">
        <v>78950</v>
      </c>
      <c r="P34" s="250">
        <v>84750</v>
      </c>
      <c r="Q34" s="250">
        <v>90600</v>
      </c>
      <c r="R34" s="250">
        <v>96450</v>
      </c>
      <c r="S34">
        <v>61</v>
      </c>
      <c r="T34">
        <v>61</v>
      </c>
      <c r="U34" s="52">
        <v>61</v>
      </c>
    </row>
    <row r="35" spans="1:21">
      <c r="A35" t="s">
        <v>114</v>
      </c>
      <c r="B35" t="s">
        <v>379</v>
      </c>
      <c r="C35" s="250">
        <v>21350</v>
      </c>
      <c r="D35" s="250">
        <v>24400</v>
      </c>
      <c r="E35" s="250">
        <v>27450</v>
      </c>
      <c r="F35" s="250">
        <v>30450</v>
      </c>
      <c r="G35" s="250">
        <v>32900</v>
      </c>
      <c r="H35" s="250">
        <v>35350</v>
      </c>
      <c r="I35" s="250">
        <v>37800</v>
      </c>
      <c r="J35" s="250">
        <v>40200</v>
      </c>
      <c r="K35" s="250">
        <v>51150</v>
      </c>
      <c r="L35" s="250">
        <v>58450</v>
      </c>
      <c r="M35" s="250">
        <v>65750</v>
      </c>
      <c r="N35" s="250">
        <v>73100</v>
      </c>
      <c r="O35" s="250">
        <v>78950</v>
      </c>
      <c r="P35" s="250">
        <v>84750</v>
      </c>
      <c r="Q35" s="250">
        <v>90600</v>
      </c>
      <c r="R35" s="250">
        <v>96450</v>
      </c>
      <c r="S35">
        <v>63</v>
      </c>
      <c r="T35">
        <v>63</v>
      </c>
      <c r="U35" s="52">
        <v>63</v>
      </c>
    </row>
    <row r="36" spans="1:21">
      <c r="A36" t="s">
        <v>22</v>
      </c>
      <c r="B36" t="s">
        <v>304</v>
      </c>
      <c r="C36" s="250">
        <v>25050</v>
      </c>
      <c r="D36" s="250">
        <v>28600</v>
      </c>
      <c r="E36" s="250">
        <v>32200</v>
      </c>
      <c r="F36" s="250">
        <v>35750</v>
      </c>
      <c r="G36" s="250">
        <v>38650</v>
      </c>
      <c r="H36" s="250">
        <v>41500</v>
      </c>
      <c r="I36" s="250">
        <v>44350</v>
      </c>
      <c r="J36" s="250">
        <v>47200</v>
      </c>
      <c r="K36" s="250">
        <v>60050</v>
      </c>
      <c r="L36" s="250">
        <v>68650</v>
      </c>
      <c r="M36" s="250">
        <v>77200</v>
      </c>
      <c r="N36" s="250">
        <v>85800</v>
      </c>
      <c r="O36" s="250">
        <v>92650</v>
      </c>
      <c r="P36" s="250">
        <v>99550</v>
      </c>
      <c r="Q36" s="250">
        <v>106400</v>
      </c>
      <c r="R36" s="250">
        <v>113250</v>
      </c>
      <c r="S36">
        <v>65</v>
      </c>
      <c r="T36">
        <v>65</v>
      </c>
      <c r="U36" s="52">
        <v>65</v>
      </c>
    </row>
    <row r="37" spans="1:21">
      <c r="A37" t="s">
        <v>115</v>
      </c>
      <c r="B37" t="s">
        <v>384</v>
      </c>
      <c r="C37" s="250">
        <v>21350</v>
      </c>
      <c r="D37" s="250">
        <v>24400</v>
      </c>
      <c r="E37" s="250">
        <v>27450</v>
      </c>
      <c r="F37" s="250">
        <v>30450</v>
      </c>
      <c r="G37" s="250">
        <v>32900</v>
      </c>
      <c r="H37" s="250">
        <v>35350</v>
      </c>
      <c r="I37" s="250">
        <v>37800</v>
      </c>
      <c r="J37" s="250">
        <v>40200</v>
      </c>
      <c r="K37" s="250">
        <v>51150</v>
      </c>
      <c r="L37" s="250">
        <v>58450</v>
      </c>
      <c r="M37" s="250">
        <v>65750</v>
      </c>
      <c r="N37" s="250">
        <v>73100</v>
      </c>
      <c r="O37" s="250">
        <v>78950</v>
      </c>
      <c r="P37" s="250">
        <v>84750</v>
      </c>
      <c r="Q37" s="250">
        <v>90600</v>
      </c>
      <c r="R37" s="250">
        <v>96450</v>
      </c>
      <c r="S37">
        <v>67</v>
      </c>
      <c r="T37">
        <v>67</v>
      </c>
      <c r="U37" s="52">
        <v>67</v>
      </c>
    </row>
    <row r="38" spans="1:21">
      <c r="A38" t="s">
        <v>116</v>
      </c>
      <c r="B38" t="s">
        <v>387</v>
      </c>
      <c r="C38" s="250">
        <v>21350</v>
      </c>
      <c r="D38" s="250">
        <v>24400</v>
      </c>
      <c r="E38" s="250">
        <v>27450</v>
      </c>
      <c r="F38" s="250">
        <v>30450</v>
      </c>
      <c r="G38" s="250">
        <v>32900</v>
      </c>
      <c r="H38" s="250">
        <v>35350</v>
      </c>
      <c r="I38" s="250">
        <v>37800</v>
      </c>
      <c r="J38" s="250">
        <v>40200</v>
      </c>
      <c r="K38" s="250">
        <v>51150</v>
      </c>
      <c r="L38" s="250">
        <v>58450</v>
      </c>
      <c r="M38" s="250">
        <v>65750</v>
      </c>
      <c r="N38" s="250">
        <v>73100</v>
      </c>
      <c r="O38" s="250">
        <v>78950</v>
      </c>
      <c r="P38" s="250">
        <v>84750</v>
      </c>
      <c r="Q38" s="250">
        <v>90600</v>
      </c>
      <c r="R38" s="250">
        <v>96450</v>
      </c>
      <c r="S38">
        <v>69</v>
      </c>
      <c r="T38">
        <v>69</v>
      </c>
      <c r="U38" s="52">
        <v>69</v>
      </c>
    </row>
    <row r="39" spans="1:21">
      <c r="A39" t="s">
        <v>52</v>
      </c>
      <c r="B39" t="s">
        <v>390</v>
      </c>
      <c r="C39" s="250">
        <v>27750</v>
      </c>
      <c r="D39" s="250">
        <v>31700</v>
      </c>
      <c r="E39" s="250">
        <v>35650</v>
      </c>
      <c r="F39" s="250">
        <v>39600</v>
      </c>
      <c r="G39" s="250">
        <v>42800</v>
      </c>
      <c r="H39" s="250">
        <v>45950</v>
      </c>
      <c r="I39" s="250">
        <v>49150</v>
      </c>
      <c r="J39" s="250">
        <v>52300</v>
      </c>
      <c r="K39" s="250">
        <v>66550</v>
      </c>
      <c r="L39" s="250">
        <v>76050</v>
      </c>
      <c r="M39" s="250">
        <v>85550</v>
      </c>
      <c r="N39" s="250">
        <v>95050</v>
      </c>
      <c r="O39" s="250">
        <v>102650</v>
      </c>
      <c r="P39" s="250">
        <v>110250</v>
      </c>
      <c r="Q39" s="250">
        <v>117850</v>
      </c>
      <c r="R39" s="250">
        <v>125450</v>
      </c>
      <c r="S39">
        <v>71</v>
      </c>
      <c r="T39">
        <v>71</v>
      </c>
      <c r="U39" s="52">
        <v>71</v>
      </c>
    </row>
    <row r="40" spans="1:21">
      <c r="A40" t="s">
        <v>117</v>
      </c>
      <c r="B40" t="s">
        <v>393</v>
      </c>
      <c r="C40" s="250">
        <v>21350</v>
      </c>
      <c r="D40" s="250">
        <v>24400</v>
      </c>
      <c r="E40" s="250">
        <v>27450</v>
      </c>
      <c r="F40" s="250">
        <v>30450</v>
      </c>
      <c r="G40" s="250">
        <v>32900</v>
      </c>
      <c r="H40" s="250">
        <v>35350</v>
      </c>
      <c r="I40" s="250">
        <v>37800</v>
      </c>
      <c r="J40" s="250">
        <v>40200</v>
      </c>
      <c r="K40" s="250">
        <v>51150</v>
      </c>
      <c r="L40" s="250">
        <v>58450</v>
      </c>
      <c r="M40" s="250">
        <v>65750</v>
      </c>
      <c r="N40" s="250">
        <v>73100</v>
      </c>
      <c r="O40" s="250">
        <v>78950</v>
      </c>
      <c r="P40" s="250">
        <v>84750</v>
      </c>
      <c r="Q40" s="250">
        <v>90600</v>
      </c>
      <c r="R40" s="250">
        <v>96450</v>
      </c>
      <c r="S40">
        <v>73</v>
      </c>
      <c r="T40">
        <v>73</v>
      </c>
      <c r="U40" s="52">
        <v>73</v>
      </c>
    </row>
    <row r="41" spans="1:21">
      <c r="A41" t="s">
        <v>118</v>
      </c>
      <c r="B41" t="s">
        <v>396</v>
      </c>
      <c r="C41" s="250">
        <v>21550</v>
      </c>
      <c r="D41" s="250">
        <v>24600</v>
      </c>
      <c r="E41" s="250">
        <v>27700</v>
      </c>
      <c r="F41" s="250">
        <v>30750</v>
      </c>
      <c r="G41" s="250">
        <v>33250</v>
      </c>
      <c r="H41" s="250">
        <v>35700</v>
      </c>
      <c r="I41" s="250">
        <v>38150</v>
      </c>
      <c r="J41" s="250">
        <v>40600</v>
      </c>
      <c r="K41" s="250">
        <v>51650</v>
      </c>
      <c r="L41" s="250">
        <v>59050</v>
      </c>
      <c r="M41" s="250">
        <v>66400</v>
      </c>
      <c r="N41" s="250">
        <v>73800</v>
      </c>
      <c r="O41" s="250">
        <v>79700</v>
      </c>
      <c r="P41" s="250">
        <v>85600</v>
      </c>
      <c r="Q41" s="250">
        <v>91500</v>
      </c>
      <c r="R41" s="250">
        <v>97400</v>
      </c>
      <c r="S41">
        <v>75</v>
      </c>
      <c r="T41">
        <v>75</v>
      </c>
      <c r="U41" s="52">
        <v>75</v>
      </c>
    </row>
    <row r="42" spans="1:21">
      <c r="A42" t="s">
        <v>93</v>
      </c>
      <c r="B42" t="s">
        <v>300</v>
      </c>
      <c r="C42" s="250">
        <v>23700</v>
      </c>
      <c r="D42" s="250">
        <v>27100</v>
      </c>
      <c r="E42" s="250">
        <v>30500</v>
      </c>
      <c r="F42" s="250">
        <v>33850</v>
      </c>
      <c r="G42" s="250">
        <v>36600</v>
      </c>
      <c r="H42" s="250">
        <v>39300</v>
      </c>
      <c r="I42" s="250">
        <v>42000</v>
      </c>
      <c r="J42" s="250">
        <v>44700</v>
      </c>
      <c r="K42" s="250">
        <v>56850</v>
      </c>
      <c r="L42" s="250">
        <v>65000</v>
      </c>
      <c r="M42" s="250">
        <v>73100</v>
      </c>
      <c r="N42" s="250">
        <v>81250</v>
      </c>
      <c r="O42" s="250">
        <v>87750</v>
      </c>
      <c r="P42" s="250">
        <v>94250</v>
      </c>
      <c r="Q42" s="250">
        <v>100750</v>
      </c>
      <c r="R42" s="250">
        <v>107250</v>
      </c>
      <c r="S42">
        <v>77</v>
      </c>
      <c r="T42">
        <v>77</v>
      </c>
      <c r="U42" s="52">
        <v>77</v>
      </c>
    </row>
    <row r="43" spans="1:21">
      <c r="A43" t="s">
        <v>119</v>
      </c>
      <c r="B43" t="s">
        <v>401</v>
      </c>
      <c r="C43" s="250">
        <v>21650</v>
      </c>
      <c r="D43" s="250">
        <v>24750</v>
      </c>
      <c r="E43" s="250">
        <v>27850</v>
      </c>
      <c r="F43" s="250">
        <v>30900</v>
      </c>
      <c r="G43" s="250">
        <v>33400</v>
      </c>
      <c r="H43" s="250">
        <v>35850</v>
      </c>
      <c r="I43" s="250">
        <v>38350</v>
      </c>
      <c r="J43" s="250">
        <v>40800</v>
      </c>
      <c r="K43" s="250">
        <v>51900</v>
      </c>
      <c r="L43" s="250">
        <v>59350</v>
      </c>
      <c r="M43" s="250">
        <v>66750</v>
      </c>
      <c r="N43" s="250">
        <v>74150</v>
      </c>
      <c r="O43" s="250">
        <v>80100</v>
      </c>
      <c r="P43" s="250">
        <v>86050</v>
      </c>
      <c r="Q43" s="250">
        <v>91950</v>
      </c>
      <c r="R43" s="250">
        <v>97900</v>
      </c>
      <c r="S43">
        <v>79</v>
      </c>
      <c r="T43">
        <v>79</v>
      </c>
      <c r="U43" s="52">
        <v>79</v>
      </c>
    </row>
    <row r="44" spans="1:21">
      <c r="A44" t="s">
        <v>120</v>
      </c>
      <c r="B44" t="s">
        <v>404</v>
      </c>
      <c r="C44" s="250">
        <v>22200</v>
      </c>
      <c r="D44" s="250">
        <v>25350</v>
      </c>
      <c r="E44" s="250">
        <v>28500</v>
      </c>
      <c r="F44" s="250">
        <v>31650</v>
      </c>
      <c r="G44" s="250">
        <v>34200</v>
      </c>
      <c r="H44" s="250">
        <v>36750</v>
      </c>
      <c r="I44" s="250">
        <v>39250</v>
      </c>
      <c r="J44" s="250">
        <v>41800</v>
      </c>
      <c r="K44" s="250">
        <v>53150</v>
      </c>
      <c r="L44" s="250">
        <v>60750</v>
      </c>
      <c r="M44" s="250">
        <v>68350</v>
      </c>
      <c r="N44" s="250">
        <v>75950</v>
      </c>
      <c r="O44" s="250">
        <v>82050</v>
      </c>
      <c r="P44" s="250">
        <v>88100</v>
      </c>
      <c r="Q44" s="250">
        <v>94200</v>
      </c>
      <c r="R44" s="250">
        <v>100250</v>
      </c>
      <c r="S44">
        <v>81</v>
      </c>
      <c r="T44">
        <v>81</v>
      </c>
      <c r="U44" s="52">
        <v>81</v>
      </c>
    </row>
    <row r="45" spans="1:21">
      <c r="A45" t="s">
        <v>121</v>
      </c>
      <c r="B45" t="s">
        <v>407</v>
      </c>
      <c r="C45" s="250">
        <v>21350</v>
      </c>
      <c r="D45" s="250">
        <v>24400</v>
      </c>
      <c r="E45" s="250">
        <v>27450</v>
      </c>
      <c r="F45" s="250">
        <v>30450</v>
      </c>
      <c r="G45" s="250">
        <v>32900</v>
      </c>
      <c r="H45" s="250">
        <v>35350</v>
      </c>
      <c r="I45" s="250">
        <v>37800</v>
      </c>
      <c r="J45" s="250">
        <v>40200</v>
      </c>
      <c r="K45" s="250">
        <v>51150</v>
      </c>
      <c r="L45" s="250">
        <v>58450</v>
      </c>
      <c r="M45" s="250">
        <v>65750</v>
      </c>
      <c r="N45" s="250">
        <v>73100</v>
      </c>
      <c r="O45" s="250">
        <v>78950</v>
      </c>
      <c r="P45" s="250">
        <v>84750</v>
      </c>
      <c r="Q45" s="250">
        <v>90600</v>
      </c>
      <c r="R45" s="250">
        <v>96450</v>
      </c>
      <c r="S45">
        <v>83</v>
      </c>
      <c r="T45">
        <v>83</v>
      </c>
      <c r="U45" s="52">
        <v>83</v>
      </c>
    </row>
    <row r="46" spans="1:21">
      <c r="A46" t="s">
        <v>40</v>
      </c>
      <c r="B46" t="s">
        <v>410</v>
      </c>
      <c r="C46" s="250">
        <v>31150</v>
      </c>
      <c r="D46" s="250">
        <v>35600</v>
      </c>
      <c r="E46" s="250">
        <v>40050</v>
      </c>
      <c r="F46" s="250">
        <v>44500</v>
      </c>
      <c r="G46" s="250">
        <v>48100</v>
      </c>
      <c r="H46" s="250">
        <v>51650</v>
      </c>
      <c r="I46" s="250">
        <v>55200</v>
      </c>
      <c r="J46" s="250">
        <v>58750</v>
      </c>
      <c r="K46" s="250">
        <v>74750</v>
      </c>
      <c r="L46" s="250">
        <v>85450</v>
      </c>
      <c r="M46" s="250">
        <v>96100</v>
      </c>
      <c r="N46" s="250">
        <v>106800</v>
      </c>
      <c r="O46" s="250">
        <v>115350</v>
      </c>
      <c r="P46" s="250">
        <v>123900</v>
      </c>
      <c r="Q46" s="250">
        <v>132450</v>
      </c>
      <c r="R46" s="250">
        <v>141000</v>
      </c>
      <c r="S46">
        <v>85</v>
      </c>
      <c r="T46">
        <v>85</v>
      </c>
      <c r="U46" s="52">
        <v>85</v>
      </c>
    </row>
    <row r="47" spans="1:21">
      <c r="A47" t="s">
        <v>122</v>
      </c>
      <c r="B47" t="s">
        <v>413</v>
      </c>
      <c r="C47" s="250">
        <v>21350</v>
      </c>
      <c r="D47" s="250">
        <v>24400</v>
      </c>
      <c r="E47" s="250">
        <v>27450</v>
      </c>
      <c r="F47" s="250">
        <v>30450</v>
      </c>
      <c r="G47" s="250">
        <v>32900</v>
      </c>
      <c r="H47" s="250">
        <v>35350</v>
      </c>
      <c r="I47" s="250">
        <v>37800</v>
      </c>
      <c r="J47" s="250">
        <v>40200</v>
      </c>
      <c r="K47" s="250">
        <v>51150</v>
      </c>
      <c r="L47" s="250">
        <v>58450</v>
      </c>
      <c r="M47" s="250">
        <v>65750</v>
      </c>
      <c r="N47" s="250">
        <v>73100</v>
      </c>
      <c r="O47" s="250">
        <v>78950</v>
      </c>
      <c r="P47" s="250">
        <v>84750</v>
      </c>
      <c r="Q47" s="250">
        <v>90600</v>
      </c>
      <c r="R47" s="250">
        <v>96450</v>
      </c>
      <c r="S47">
        <v>87</v>
      </c>
      <c r="T47">
        <v>87</v>
      </c>
      <c r="U47" s="52">
        <v>87</v>
      </c>
    </row>
    <row r="48" spans="1:21">
      <c r="A48" t="s">
        <v>123</v>
      </c>
      <c r="B48" t="s">
        <v>416</v>
      </c>
      <c r="C48" s="250">
        <v>21700</v>
      </c>
      <c r="D48" s="250">
        <v>24800</v>
      </c>
      <c r="E48" s="250">
        <v>27900</v>
      </c>
      <c r="F48" s="250">
        <v>31000</v>
      </c>
      <c r="G48" s="250">
        <v>33500</v>
      </c>
      <c r="H48" s="250">
        <v>36000</v>
      </c>
      <c r="I48" s="250">
        <v>38450</v>
      </c>
      <c r="J48" s="250">
        <v>40950</v>
      </c>
      <c r="K48" s="250">
        <v>52100</v>
      </c>
      <c r="L48" s="250">
        <v>59500</v>
      </c>
      <c r="M48" s="250">
        <v>66950</v>
      </c>
      <c r="N48" s="250">
        <v>74400</v>
      </c>
      <c r="O48" s="250">
        <v>80350</v>
      </c>
      <c r="P48" s="250">
        <v>86300</v>
      </c>
      <c r="Q48" s="250">
        <v>92250</v>
      </c>
      <c r="R48" s="250">
        <v>98200</v>
      </c>
      <c r="S48">
        <v>89</v>
      </c>
      <c r="T48">
        <v>89</v>
      </c>
      <c r="U48" s="52">
        <v>89</v>
      </c>
    </row>
    <row r="49" spans="1:21">
      <c r="A49" t="s">
        <v>80</v>
      </c>
      <c r="B49" t="s">
        <v>316</v>
      </c>
      <c r="C49" s="250">
        <v>25950</v>
      </c>
      <c r="D49" s="250">
        <v>29650</v>
      </c>
      <c r="E49" s="250">
        <v>33350</v>
      </c>
      <c r="F49" s="250">
        <v>37050</v>
      </c>
      <c r="G49" s="250">
        <v>40050</v>
      </c>
      <c r="H49" s="250">
        <v>43000</v>
      </c>
      <c r="I49" s="250">
        <v>45950</v>
      </c>
      <c r="J49" s="250">
        <v>48950</v>
      </c>
      <c r="K49" s="250">
        <v>62250</v>
      </c>
      <c r="L49" s="250">
        <v>71150</v>
      </c>
      <c r="M49" s="250">
        <v>80050</v>
      </c>
      <c r="N49" s="250">
        <v>88900</v>
      </c>
      <c r="O49" s="250">
        <v>96050</v>
      </c>
      <c r="P49" s="250">
        <v>103150</v>
      </c>
      <c r="Q49" s="250">
        <v>110250</v>
      </c>
      <c r="R49" s="250">
        <v>117350</v>
      </c>
      <c r="S49">
        <v>91</v>
      </c>
      <c r="T49">
        <v>91</v>
      </c>
      <c r="U49" s="52">
        <v>91</v>
      </c>
    </row>
    <row r="50" spans="1:21">
      <c r="A50" t="s">
        <v>124</v>
      </c>
      <c r="B50" t="s">
        <v>421</v>
      </c>
      <c r="C50" s="250">
        <v>21350</v>
      </c>
      <c r="D50" s="250">
        <v>24400</v>
      </c>
      <c r="E50" s="250">
        <v>27450</v>
      </c>
      <c r="F50" s="250">
        <v>30450</v>
      </c>
      <c r="G50" s="250">
        <v>32900</v>
      </c>
      <c r="H50" s="250">
        <v>35350</v>
      </c>
      <c r="I50" s="250">
        <v>37800</v>
      </c>
      <c r="J50" s="250">
        <v>40200</v>
      </c>
      <c r="K50" s="250">
        <v>51150</v>
      </c>
      <c r="L50" s="250">
        <v>58450</v>
      </c>
      <c r="M50" s="250">
        <v>65750</v>
      </c>
      <c r="N50" s="250">
        <v>73100</v>
      </c>
      <c r="O50" s="250">
        <v>78950</v>
      </c>
      <c r="P50" s="250">
        <v>84750</v>
      </c>
      <c r="Q50" s="250">
        <v>90600</v>
      </c>
      <c r="R50" s="250">
        <v>96450</v>
      </c>
      <c r="S50">
        <v>93</v>
      </c>
      <c r="T50">
        <v>93</v>
      </c>
      <c r="U50" s="52">
        <v>93</v>
      </c>
    </row>
    <row r="51" spans="1:21">
      <c r="A51" t="s">
        <v>125</v>
      </c>
      <c r="B51" t="s">
        <v>424</v>
      </c>
      <c r="C51" s="250">
        <v>21350</v>
      </c>
      <c r="D51" s="250">
        <v>24400</v>
      </c>
      <c r="E51" s="250">
        <v>27450</v>
      </c>
      <c r="F51" s="250">
        <v>30450</v>
      </c>
      <c r="G51" s="250">
        <v>32900</v>
      </c>
      <c r="H51" s="250">
        <v>35350</v>
      </c>
      <c r="I51" s="250">
        <v>37800</v>
      </c>
      <c r="J51" s="250">
        <v>40200</v>
      </c>
      <c r="K51" s="250">
        <v>51150</v>
      </c>
      <c r="L51" s="250">
        <v>58450</v>
      </c>
      <c r="M51" s="250">
        <v>65750</v>
      </c>
      <c r="N51" s="250">
        <v>73100</v>
      </c>
      <c r="O51" s="250">
        <v>78950</v>
      </c>
      <c r="P51" s="250">
        <v>84750</v>
      </c>
      <c r="Q51" s="250">
        <v>90600</v>
      </c>
      <c r="R51" s="250">
        <v>96450</v>
      </c>
      <c r="S51">
        <v>95</v>
      </c>
      <c r="T51">
        <v>95</v>
      </c>
      <c r="U51" s="52">
        <v>95</v>
      </c>
    </row>
    <row r="52" spans="1:21">
      <c r="A52" t="s">
        <v>126</v>
      </c>
      <c r="B52" t="s">
        <v>427</v>
      </c>
      <c r="C52" s="250">
        <v>25550</v>
      </c>
      <c r="D52" s="250">
        <v>29200</v>
      </c>
      <c r="E52" s="250">
        <v>32850</v>
      </c>
      <c r="F52" s="250">
        <v>36450</v>
      </c>
      <c r="G52" s="250">
        <v>39400</v>
      </c>
      <c r="H52" s="250">
        <v>42300</v>
      </c>
      <c r="I52" s="250">
        <v>45200</v>
      </c>
      <c r="J52" s="250">
        <v>48150</v>
      </c>
      <c r="K52" s="250">
        <v>61250</v>
      </c>
      <c r="L52" s="250">
        <v>70000</v>
      </c>
      <c r="M52" s="250">
        <v>78750</v>
      </c>
      <c r="N52" s="250">
        <v>87500</v>
      </c>
      <c r="O52" s="250">
        <v>94500</v>
      </c>
      <c r="P52" s="250">
        <v>101500</v>
      </c>
      <c r="Q52" s="250">
        <v>108500</v>
      </c>
      <c r="R52" s="250">
        <v>115450</v>
      </c>
      <c r="S52">
        <v>97</v>
      </c>
      <c r="T52">
        <v>97</v>
      </c>
      <c r="U52" s="52">
        <v>97</v>
      </c>
    </row>
    <row r="53" spans="1:21">
      <c r="A53" t="s">
        <v>61</v>
      </c>
      <c r="B53" t="s">
        <v>328</v>
      </c>
      <c r="C53" s="250">
        <v>22650</v>
      </c>
      <c r="D53" s="250">
        <v>25900</v>
      </c>
      <c r="E53" s="250">
        <v>29150</v>
      </c>
      <c r="F53" s="250">
        <v>32350</v>
      </c>
      <c r="G53" s="250">
        <v>34950</v>
      </c>
      <c r="H53" s="250">
        <v>37550</v>
      </c>
      <c r="I53" s="250">
        <v>40150</v>
      </c>
      <c r="J53" s="250">
        <v>42750</v>
      </c>
      <c r="K53" s="250">
        <v>54350</v>
      </c>
      <c r="L53" s="250">
        <v>62100</v>
      </c>
      <c r="M53" s="250">
        <v>69900</v>
      </c>
      <c r="N53" s="250">
        <v>77650</v>
      </c>
      <c r="O53" s="250">
        <v>83850</v>
      </c>
      <c r="P53" s="250">
        <v>90050</v>
      </c>
      <c r="Q53" s="250">
        <v>96250</v>
      </c>
      <c r="R53" s="250">
        <v>102500</v>
      </c>
      <c r="S53">
        <v>99</v>
      </c>
      <c r="T53">
        <v>99</v>
      </c>
      <c r="U53" s="52">
        <v>99</v>
      </c>
    </row>
    <row r="54" spans="1:21">
      <c r="A54" t="s">
        <v>127</v>
      </c>
      <c r="B54" t="s">
        <v>432</v>
      </c>
      <c r="C54" s="250">
        <v>21350</v>
      </c>
      <c r="D54" s="250">
        <v>24400</v>
      </c>
      <c r="E54" s="250">
        <v>27450</v>
      </c>
      <c r="F54" s="250">
        <v>30450</v>
      </c>
      <c r="G54" s="250">
        <v>32900</v>
      </c>
      <c r="H54" s="250">
        <v>35350</v>
      </c>
      <c r="I54" s="250">
        <v>37800</v>
      </c>
      <c r="J54" s="250">
        <v>40200</v>
      </c>
      <c r="K54" s="250">
        <v>51150</v>
      </c>
      <c r="L54" s="250">
        <v>58450</v>
      </c>
      <c r="M54" s="250">
        <v>65750</v>
      </c>
      <c r="N54" s="250">
        <v>73100</v>
      </c>
      <c r="O54" s="250">
        <v>78950</v>
      </c>
      <c r="P54" s="250">
        <v>84750</v>
      </c>
      <c r="Q54" s="250">
        <v>90600</v>
      </c>
      <c r="R54" s="250">
        <v>96450</v>
      </c>
      <c r="S54">
        <v>101</v>
      </c>
      <c r="T54">
        <v>101</v>
      </c>
      <c r="U54" s="52">
        <v>101</v>
      </c>
    </row>
    <row r="55" spans="1:21">
      <c r="A55" t="s">
        <v>128</v>
      </c>
      <c r="B55" t="s">
        <v>435</v>
      </c>
      <c r="C55" s="250">
        <v>28350</v>
      </c>
      <c r="D55" s="250">
        <v>32400</v>
      </c>
      <c r="E55" s="250">
        <v>36450</v>
      </c>
      <c r="F55" s="250">
        <v>40500</v>
      </c>
      <c r="G55" s="250">
        <v>43750</v>
      </c>
      <c r="H55" s="250">
        <v>47000</v>
      </c>
      <c r="I55" s="250">
        <v>50250</v>
      </c>
      <c r="J55" s="250">
        <v>53500</v>
      </c>
      <c r="K55" s="250">
        <v>68050</v>
      </c>
      <c r="L55" s="250">
        <v>77750</v>
      </c>
      <c r="M55" s="250">
        <v>87500</v>
      </c>
      <c r="N55" s="250">
        <v>97200</v>
      </c>
      <c r="O55" s="250">
        <v>105000</v>
      </c>
      <c r="P55" s="250">
        <v>112750</v>
      </c>
      <c r="Q55" s="250">
        <v>120550</v>
      </c>
      <c r="R55" s="250">
        <v>128300</v>
      </c>
      <c r="S55">
        <v>103</v>
      </c>
      <c r="T55">
        <v>103</v>
      </c>
      <c r="U55" s="52">
        <v>103</v>
      </c>
    </row>
    <row r="56" spans="1:21">
      <c r="A56" t="s">
        <v>129</v>
      </c>
      <c r="B56" t="s">
        <v>438</v>
      </c>
      <c r="C56" s="250">
        <v>23900</v>
      </c>
      <c r="D56" s="250">
        <v>27300</v>
      </c>
      <c r="E56" s="250">
        <v>30700</v>
      </c>
      <c r="F56" s="250">
        <v>34100</v>
      </c>
      <c r="G56" s="250">
        <v>36850</v>
      </c>
      <c r="H56" s="250">
        <v>39600</v>
      </c>
      <c r="I56" s="250">
        <v>42300</v>
      </c>
      <c r="J56" s="250">
        <v>45050</v>
      </c>
      <c r="K56" s="250">
        <v>57300</v>
      </c>
      <c r="L56" s="250">
        <v>65450</v>
      </c>
      <c r="M56" s="250">
        <v>73650</v>
      </c>
      <c r="N56" s="250">
        <v>81850</v>
      </c>
      <c r="O56" s="250">
        <v>88400</v>
      </c>
      <c r="P56" s="250">
        <v>94950</v>
      </c>
      <c r="Q56" s="250">
        <v>101500</v>
      </c>
      <c r="R56" s="250">
        <v>108050</v>
      </c>
      <c r="S56">
        <v>105</v>
      </c>
      <c r="T56">
        <v>105</v>
      </c>
      <c r="U56" s="52">
        <v>105</v>
      </c>
    </row>
    <row r="57" spans="1:21">
      <c r="A57" t="s">
        <v>69</v>
      </c>
      <c r="B57" t="s">
        <v>441</v>
      </c>
      <c r="C57" s="250">
        <v>24650</v>
      </c>
      <c r="D57" s="250">
        <v>28200</v>
      </c>
      <c r="E57" s="250">
        <v>31700</v>
      </c>
      <c r="F57" s="250">
        <v>35200</v>
      </c>
      <c r="G57" s="250">
        <v>38050</v>
      </c>
      <c r="H57" s="250">
        <v>40850</v>
      </c>
      <c r="I57" s="250">
        <v>43650</v>
      </c>
      <c r="J57" s="250">
        <v>46500</v>
      </c>
      <c r="K57" s="250">
        <v>59150</v>
      </c>
      <c r="L57" s="250">
        <v>67600</v>
      </c>
      <c r="M57" s="250">
        <v>76050</v>
      </c>
      <c r="N57" s="250">
        <v>84500</v>
      </c>
      <c r="O57" s="250">
        <v>91250</v>
      </c>
      <c r="P57" s="250">
        <v>98000</v>
      </c>
      <c r="Q57" s="250">
        <v>104750</v>
      </c>
      <c r="R57" s="250">
        <v>111500</v>
      </c>
      <c r="S57">
        <v>107</v>
      </c>
      <c r="T57">
        <v>107</v>
      </c>
      <c r="U57" s="52">
        <v>107</v>
      </c>
    </row>
    <row r="58" spans="1:21">
      <c r="A58" t="s">
        <v>130</v>
      </c>
      <c r="B58" t="s">
        <v>444</v>
      </c>
      <c r="C58" s="250">
        <v>21350</v>
      </c>
      <c r="D58" s="250">
        <v>24400</v>
      </c>
      <c r="E58" s="250">
        <v>27450</v>
      </c>
      <c r="F58" s="250">
        <v>30450</v>
      </c>
      <c r="G58" s="250">
        <v>32900</v>
      </c>
      <c r="H58" s="250">
        <v>35350</v>
      </c>
      <c r="I58" s="250">
        <v>37800</v>
      </c>
      <c r="J58" s="250">
        <v>40200</v>
      </c>
      <c r="K58" s="250">
        <v>51150</v>
      </c>
      <c r="L58" s="250">
        <v>58450</v>
      </c>
      <c r="M58" s="250">
        <v>65750</v>
      </c>
      <c r="N58" s="250">
        <v>73100</v>
      </c>
      <c r="O58" s="250">
        <v>78950</v>
      </c>
      <c r="P58" s="250">
        <v>84750</v>
      </c>
      <c r="Q58" s="250">
        <v>90600</v>
      </c>
      <c r="R58" s="250">
        <v>96450</v>
      </c>
      <c r="S58">
        <v>109</v>
      </c>
      <c r="T58">
        <v>109</v>
      </c>
      <c r="U58" s="52">
        <v>109</v>
      </c>
    </row>
    <row r="59" spans="1:21">
      <c r="A59" t="s">
        <v>131</v>
      </c>
      <c r="B59" t="s">
        <v>447</v>
      </c>
      <c r="C59" s="250">
        <v>21650</v>
      </c>
      <c r="D59" s="250">
        <v>24750</v>
      </c>
      <c r="E59" s="250">
        <v>27850</v>
      </c>
      <c r="F59" s="250">
        <v>30900</v>
      </c>
      <c r="G59" s="250">
        <v>33400</v>
      </c>
      <c r="H59" s="250">
        <v>35850</v>
      </c>
      <c r="I59" s="250">
        <v>38350</v>
      </c>
      <c r="J59" s="250">
        <v>40800</v>
      </c>
      <c r="K59" s="250">
        <v>51900</v>
      </c>
      <c r="L59" s="250">
        <v>59350</v>
      </c>
      <c r="M59" s="250">
        <v>66750</v>
      </c>
      <c r="N59" s="250">
        <v>74150</v>
      </c>
      <c r="O59" s="250">
        <v>80100</v>
      </c>
      <c r="P59" s="250">
        <v>86050</v>
      </c>
      <c r="Q59" s="250">
        <v>91950</v>
      </c>
      <c r="R59" s="250">
        <v>97900</v>
      </c>
      <c r="S59">
        <v>111</v>
      </c>
      <c r="T59">
        <v>111</v>
      </c>
      <c r="U59" s="52">
        <v>111</v>
      </c>
    </row>
    <row r="60" spans="1:21">
      <c r="A60" t="s">
        <v>41</v>
      </c>
      <c r="B60" t="s">
        <v>410</v>
      </c>
      <c r="C60" s="250">
        <v>31150</v>
      </c>
      <c r="D60" s="250">
        <v>35600</v>
      </c>
      <c r="E60" s="250">
        <v>40050</v>
      </c>
      <c r="F60" s="250">
        <v>44500</v>
      </c>
      <c r="G60" s="250">
        <v>48100</v>
      </c>
      <c r="H60" s="250">
        <v>51650</v>
      </c>
      <c r="I60" s="250">
        <v>55200</v>
      </c>
      <c r="J60" s="250">
        <v>58750</v>
      </c>
      <c r="K60" s="250">
        <v>74750</v>
      </c>
      <c r="L60" s="250">
        <v>85450</v>
      </c>
      <c r="M60" s="250">
        <v>96100</v>
      </c>
      <c r="N60" s="250">
        <v>106800</v>
      </c>
      <c r="O60" s="250">
        <v>115350</v>
      </c>
      <c r="P60" s="250">
        <v>123900</v>
      </c>
      <c r="Q60" s="250">
        <v>132450</v>
      </c>
      <c r="R60" s="250">
        <v>141000</v>
      </c>
      <c r="S60">
        <v>113</v>
      </c>
      <c r="T60">
        <v>113</v>
      </c>
      <c r="U60" s="52">
        <v>113</v>
      </c>
    </row>
    <row r="61" spans="1:21">
      <c r="A61" t="s">
        <v>132</v>
      </c>
      <c r="B61" t="s">
        <v>452</v>
      </c>
      <c r="C61" s="250">
        <v>21350</v>
      </c>
      <c r="D61" s="250">
        <v>24400</v>
      </c>
      <c r="E61" s="250">
        <v>27450</v>
      </c>
      <c r="F61" s="250">
        <v>30450</v>
      </c>
      <c r="G61" s="250">
        <v>32900</v>
      </c>
      <c r="H61" s="250">
        <v>35350</v>
      </c>
      <c r="I61" s="250">
        <v>37800</v>
      </c>
      <c r="J61" s="250">
        <v>40200</v>
      </c>
      <c r="K61" s="250">
        <v>51150</v>
      </c>
      <c r="L61" s="250">
        <v>58450</v>
      </c>
      <c r="M61" s="250">
        <v>65750</v>
      </c>
      <c r="N61" s="250">
        <v>73100</v>
      </c>
      <c r="O61" s="250">
        <v>78950</v>
      </c>
      <c r="P61" s="250">
        <v>84750</v>
      </c>
      <c r="Q61" s="250">
        <v>90600</v>
      </c>
      <c r="R61" s="250">
        <v>96450</v>
      </c>
      <c r="S61">
        <v>115</v>
      </c>
      <c r="T61">
        <v>115</v>
      </c>
      <c r="U61" s="52">
        <v>115</v>
      </c>
    </row>
    <row r="62" spans="1:21">
      <c r="A62" t="s">
        <v>134</v>
      </c>
      <c r="B62" t="s">
        <v>455</v>
      </c>
      <c r="C62" s="250">
        <v>22250</v>
      </c>
      <c r="D62" s="250">
        <v>25400</v>
      </c>
      <c r="E62" s="250">
        <v>28600</v>
      </c>
      <c r="F62" s="250">
        <v>31750</v>
      </c>
      <c r="G62" s="250">
        <v>34300</v>
      </c>
      <c r="H62" s="250">
        <v>36850</v>
      </c>
      <c r="I62" s="250">
        <v>39400</v>
      </c>
      <c r="J62" s="250">
        <v>41950</v>
      </c>
      <c r="K62" s="250">
        <v>53350</v>
      </c>
      <c r="L62" s="250">
        <v>60950</v>
      </c>
      <c r="M62" s="250">
        <v>68600</v>
      </c>
      <c r="N62" s="250">
        <v>76200</v>
      </c>
      <c r="O62" s="250">
        <v>82300</v>
      </c>
      <c r="P62" s="250">
        <v>88400</v>
      </c>
      <c r="Q62" s="250">
        <v>94500</v>
      </c>
      <c r="R62" s="250">
        <v>100600</v>
      </c>
      <c r="S62">
        <v>117</v>
      </c>
      <c r="T62">
        <v>117</v>
      </c>
      <c r="U62" s="52">
        <v>117</v>
      </c>
    </row>
    <row r="63" spans="1:21">
      <c r="A63" t="s">
        <v>42</v>
      </c>
      <c r="B63" t="s">
        <v>410</v>
      </c>
      <c r="C63" s="250">
        <v>21350</v>
      </c>
      <c r="D63" s="250">
        <v>24400</v>
      </c>
      <c r="E63" s="250">
        <v>27450</v>
      </c>
      <c r="F63" s="250">
        <v>30450</v>
      </c>
      <c r="G63" s="250">
        <v>32900</v>
      </c>
      <c r="H63" s="250">
        <v>35350</v>
      </c>
      <c r="I63" s="250">
        <v>37800</v>
      </c>
      <c r="J63" s="250">
        <v>40200</v>
      </c>
      <c r="K63" s="250">
        <v>51150</v>
      </c>
      <c r="L63" s="250">
        <v>58450</v>
      </c>
      <c r="M63" s="250">
        <v>65750</v>
      </c>
      <c r="N63" s="250">
        <v>73100</v>
      </c>
      <c r="O63" s="250">
        <v>78950</v>
      </c>
      <c r="P63" s="250">
        <v>84750</v>
      </c>
      <c r="Q63" s="250">
        <v>90600</v>
      </c>
      <c r="R63" s="250">
        <v>96450</v>
      </c>
      <c r="S63">
        <v>119</v>
      </c>
      <c r="T63">
        <v>119</v>
      </c>
      <c r="U63" s="52">
        <v>119</v>
      </c>
    </row>
    <row r="64" spans="1:21">
      <c r="A64" t="s">
        <v>43</v>
      </c>
      <c r="B64" t="s">
        <v>410</v>
      </c>
      <c r="C64" s="250">
        <v>31150</v>
      </c>
      <c r="D64" s="250">
        <v>35600</v>
      </c>
      <c r="E64" s="250">
        <v>40050</v>
      </c>
      <c r="F64" s="250">
        <v>44500</v>
      </c>
      <c r="G64" s="250">
        <v>48100</v>
      </c>
      <c r="H64" s="250">
        <v>51650</v>
      </c>
      <c r="I64" s="250">
        <v>55200</v>
      </c>
      <c r="J64" s="250">
        <v>58750</v>
      </c>
      <c r="K64" s="250">
        <v>74750</v>
      </c>
      <c r="L64" s="250">
        <v>85450</v>
      </c>
      <c r="M64" s="250">
        <v>96100</v>
      </c>
      <c r="N64" s="250">
        <v>106800</v>
      </c>
      <c r="O64" s="250">
        <v>115350</v>
      </c>
      <c r="P64" s="250">
        <v>123900</v>
      </c>
      <c r="Q64" s="250">
        <v>132450</v>
      </c>
      <c r="R64" s="250">
        <v>141000</v>
      </c>
      <c r="S64">
        <v>121</v>
      </c>
      <c r="T64">
        <v>121</v>
      </c>
      <c r="U64" s="52">
        <v>121</v>
      </c>
    </row>
    <row r="65" spans="1:21">
      <c r="A65" t="s">
        <v>133</v>
      </c>
      <c r="B65" t="s">
        <v>462</v>
      </c>
      <c r="C65" s="250">
        <v>24900</v>
      </c>
      <c r="D65" s="250">
        <v>28450</v>
      </c>
      <c r="E65" s="250">
        <v>32000</v>
      </c>
      <c r="F65" s="250">
        <v>35550</v>
      </c>
      <c r="G65" s="250">
        <v>38400</v>
      </c>
      <c r="H65" s="250">
        <v>41250</v>
      </c>
      <c r="I65" s="250">
        <v>44100</v>
      </c>
      <c r="J65" s="250">
        <v>46950</v>
      </c>
      <c r="K65" s="250">
        <v>59700</v>
      </c>
      <c r="L65" s="250">
        <v>68250</v>
      </c>
      <c r="M65" s="250">
        <v>76800</v>
      </c>
      <c r="N65" s="250">
        <v>85300</v>
      </c>
      <c r="O65" s="250">
        <v>92150</v>
      </c>
      <c r="P65" s="250">
        <v>98950</v>
      </c>
      <c r="Q65" s="250">
        <v>105800</v>
      </c>
      <c r="R65" s="250">
        <v>112600</v>
      </c>
      <c r="S65">
        <v>123</v>
      </c>
      <c r="T65">
        <v>123</v>
      </c>
      <c r="U65" s="52">
        <v>123</v>
      </c>
    </row>
    <row r="66" spans="1:21">
      <c r="A66" t="s">
        <v>135</v>
      </c>
      <c r="B66" t="s">
        <v>465</v>
      </c>
      <c r="C66" s="250">
        <v>21350</v>
      </c>
      <c r="D66" s="250">
        <v>24400</v>
      </c>
      <c r="E66" s="250">
        <v>27450</v>
      </c>
      <c r="F66" s="250">
        <v>30450</v>
      </c>
      <c r="G66" s="250">
        <v>32900</v>
      </c>
      <c r="H66" s="250">
        <v>35350</v>
      </c>
      <c r="I66" s="250">
        <v>37800</v>
      </c>
      <c r="J66" s="250">
        <v>40200</v>
      </c>
      <c r="K66" s="250">
        <v>51150</v>
      </c>
      <c r="L66" s="250">
        <v>58450</v>
      </c>
      <c r="M66" s="250">
        <v>65750</v>
      </c>
      <c r="N66" s="250">
        <v>73100</v>
      </c>
      <c r="O66" s="250">
        <v>78950</v>
      </c>
      <c r="P66" s="250">
        <v>84750</v>
      </c>
      <c r="Q66" s="250">
        <v>90600</v>
      </c>
      <c r="R66" s="250">
        <v>96450</v>
      </c>
      <c r="S66">
        <v>125</v>
      </c>
      <c r="T66">
        <v>125</v>
      </c>
      <c r="U66" s="52">
        <v>125</v>
      </c>
    </row>
    <row r="67" spans="1:21">
      <c r="A67" t="s">
        <v>136</v>
      </c>
      <c r="B67" t="s">
        <v>468</v>
      </c>
      <c r="C67" s="250">
        <v>21350</v>
      </c>
      <c r="D67" s="250">
        <v>24400</v>
      </c>
      <c r="E67" s="250">
        <v>27450</v>
      </c>
      <c r="F67" s="250">
        <v>30450</v>
      </c>
      <c r="G67" s="250">
        <v>32900</v>
      </c>
      <c r="H67" s="250">
        <v>35350</v>
      </c>
      <c r="I67" s="250">
        <v>37800</v>
      </c>
      <c r="J67" s="250">
        <v>40200</v>
      </c>
      <c r="K67" s="250">
        <v>51150</v>
      </c>
      <c r="L67" s="250">
        <v>58450</v>
      </c>
      <c r="M67" s="250">
        <v>65750</v>
      </c>
      <c r="N67" s="250">
        <v>73100</v>
      </c>
      <c r="O67" s="250">
        <v>78950</v>
      </c>
      <c r="P67" s="250">
        <v>84750</v>
      </c>
      <c r="Q67" s="250">
        <v>90600</v>
      </c>
      <c r="R67" s="250">
        <v>96450</v>
      </c>
      <c r="S67">
        <v>127</v>
      </c>
      <c r="T67">
        <v>127</v>
      </c>
      <c r="U67" s="52">
        <v>127</v>
      </c>
    </row>
    <row r="68" spans="1:21">
      <c r="A68" t="s">
        <v>137</v>
      </c>
      <c r="B68" t="s">
        <v>471</v>
      </c>
      <c r="C68" s="250">
        <v>21350</v>
      </c>
      <c r="D68" s="250">
        <v>24400</v>
      </c>
      <c r="E68" s="250">
        <v>27450</v>
      </c>
      <c r="F68" s="250">
        <v>30450</v>
      </c>
      <c r="G68" s="250">
        <v>32900</v>
      </c>
      <c r="H68" s="250">
        <v>35350</v>
      </c>
      <c r="I68" s="250">
        <v>37800</v>
      </c>
      <c r="J68" s="250">
        <v>40200</v>
      </c>
      <c r="K68" s="250">
        <v>51150</v>
      </c>
      <c r="L68" s="250">
        <v>58450</v>
      </c>
      <c r="M68" s="250">
        <v>65750</v>
      </c>
      <c r="N68" s="250">
        <v>73100</v>
      </c>
      <c r="O68" s="250">
        <v>78950</v>
      </c>
      <c r="P68" s="250">
        <v>84750</v>
      </c>
      <c r="Q68" s="250">
        <v>90600</v>
      </c>
      <c r="R68" s="250">
        <v>96450</v>
      </c>
      <c r="S68">
        <v>129</v>
      </c>
      <c r="T68">
        <v>129</v>
      </c>
      <c r="U68" s="52">
        <v>129</v>
      </c>
    </row>
    <row r="69" spans="1:21">
      <c r="A69" t="s">
        <v>138</v>
      </c>
      <c r="B69" t="s">
        <v>474</v>
      </c>
      <c r="C69" s="250">
        <v>21350</v>
      </c>
      <c r="D69" s="250">
        <v>24400</v>
      </c>
      <c r="E69" s="250">
        <v>27450</v>
      </c>
      <c r="F69" s="250">
        <v>30450</v>
      </c>
      <c r="G69" s="250">
        <v>32900</v>
      </c>
      <c r="H69" s="250">
        <v>35350</v>
      </c>
      <c r="I69" s="250">
        <v>37800</v>
      </c>
      <c r="J69" s="250">
        <v>40200</v>
      </c>
      <c r="K69" s="250">
        <v>51150</v>
      </c>
      <c r="L69" s="250">
        <v>58450</v>
      </c>
      <c r="M69" s="250">
        <v>65750</v>
      </c>
      <c r="N69" s="250">
        <v>73100</v>
      </c>
      <c r="O69" s="250">
        <v>78950</v>
      </c>
      <c r="P69" s="250">
        <v>84750</v>
      </c>
      <c r="Q69" s="250">
        <v>90600</v>
      </c>
      <c r="R69" s="250">
        <v>96450</v>
      </c>
      <c r="S69">
        <v>131</v>
      </c>
      <c r="T69">
        <v>131</v>
      </c>
      <c r="U69" s="52">
        <v>131</v>
      </c>
    </row>
    <row r="70" spans="1:21">
      <c r="A70" t="s">
        <v>139</v>
      </c>
      <c r="B70" t="s">
        <v>477</v>
      </c>
      <c r="C70" s="250">
        <v>21350</v>
      </c>
      <c r="D70" s="250">
        <v>24400</v>
      </c>
      <c r="E70" s="250">
        <v>27450</v>
      </c>
      <c r="F70" s="250">
        <v>30450</v>
      </c>
      <c r="G70" s="250">
        <v>32900</v>
      </c>
      <c r="H70" s="250">
        <v>35350</v>
      </c>
      <c r="I70" s="250">
        <v>37800</v>
      </c>
      <c r="J70" s="250">
        <v>40200</v>
      </c>
      <c r="K70" s="250">
        <v>51150</v>
      </c>
      <c r="L70" s="250">
        <v>58450</v>
      </c>
      <c r="M70" s="250">
        <v>65750</v>
      </c>
      <c r="N70" s="250">
        <v>73100</v>
      </c>
      <c r="O70" s="250">
        <v>78950</v>
      </c>
      <c r="P70" s="250">
        <v>84750</v>
      </c>
      <c r="Q70" s="250">
        <v>90600</v>
      </c>
      <c r="R70" s="250">
        <v>96450</v>
      </c>
      <c r="S70">
        <v>133</v>
      </c>
      <c r="T70">
        <v>133</v>
      </c>
      <c r="U70" s="52">
        <v>133</v>
      </c>
    </row>
    <row r="71" spans="1:21">
      <c r="A71" t="s">
        <v>73</v>
      </c>
      <c r="B71" t="s">
        <v>480</v>
      </c>
      <c r="C71" s="250">
        <v>25850</v>
      </c>
      <c r="D71" s="250">
        <v>29550</v>
      </c>
      <c r="E71" s="250">
        <v>33250</v>
      </c>
      <c r="F71" s="250">
        <v>36900</v>
      </c>
      <c r="G71" s="250">
        <v>39900</v>
      </c>
      <c r="H71" s="250">
        <v>42850</v>
      </c>
      <c r="I71" s="250">
        <v>45800</v>
      </c>
      <c r="J71" s="250">
        <v>48750</v>
      </c>
      <c r="K71" s="250">
        <v>62000</v>
      </c>
      <c r="L71" s="250">
        <v>70850</v>
      </c>
      <c r="M71" s="250">
        <v>79700</v>
      </c>
      <c r="N71" s="250">
        <v>88550</v>
      </c>
      <c r="O71" s="250">
        <v>95650</v>
      </c>
      <c r="P71" s="250">
        <v>102750</v>
      </c>
      <c r="Q71" s="250">
        <v>109800</v>
      </c>
      <c r="R71" s="250">
        <v>116900</v>
      </c>
      <c r="S71">
        <v>135</v>
      </c>
      <c r="T71">
        <v>135</v>
      </c>
      <c r="U71" s="52">
        <v>135</v>
      </c>
    </row>
    <row r="72" spans="1:21" ht="15.75" thickBot="1">
      <c r="A72" t="s">
        <v>140</v>
      </c>
      <c r="B72" t="s">
        <v>483</v>
      </c>
      <c r="C72" s="250">
        <v>22750</v>
      </c>
      <c r="D72" s="250">
        <v>26000</v>
      </c>
      <c r="E72" s="250">
        <v>29250</v>
      </c>
      <c r="F72" s="250">
        <v>32500</v>
      </c>
      <c r="G72" s="250">
        <v>35100</v>
      </c>
      <c r="H72" s="250">
        <v>37700</v>
      </c>
      <c r="I72" s="250">
        <v>40300</v>
      </c>
      <c r="J72" s="250">
        <v>42900</v>
      </c>
      <c r="K72" s="250">
        <v>54600</v>
      </c>
      <c r="L72" s="250">
        <v>62400</v>
      </c>
      <c r="M72" s="250">
        <v>70200</v>
      </c>
      <c r="N72" s="250">
        <v>78000</v>
      </c>
      <c r="O72" s="250">
        <v>84250</v>
      </c>
      <c r="P72" s="250">
        <v>90500</v>
      </c>
      <c r="Q72" s="250">
        <v>96700</v>
      </c>
      <c r="R72" s="250">
        <v>102950</v>
      </c>
      <c r="S72">
        <v>137</v>
      </c>
      <c r="T72">
        <v>137</v>
      </c>
      <c r="U72" s="52">
        <v>137</v>
      </c>
    </row>
    <row r="73" spans="1:21" ht="15.75" thickTop="1">
      <c r="A73" s="323" t="s">
        <v>51</v>
      </c>
      <c r="B73" s="324" t="s">
        <v>488</v>
      </c>
      <c r="C73" s="325">
        <v>21350</v>
      </c>
      <c r="D73" s="325">
        <v>24400</v>
      </c>
      <c r="E73" s="325">
        <v>27450</v>
      </c>
      <c r="F73" s="325">
        <v>30450</v>
      </c>
      <c r="G73" s="325">
        <v>32900</v>
      </c>
      <c r="H73" s="325">
        <v>35350</v>
      </c>
      <c r="I73" s="325">
        <v>37800</v>
      </c>
      <c r="J73" s="325">
        <v>40200</v>
      </c>
      <c r="K73" s="325">
        <v>51150</v>
      </c>
      <c r="L73" s="325">
        <v>58450</v>
      </c>
      <c r="M73" s="325">
        <v>65750</v>
      </c>
      <c r="N73" s="325">
        <v>73100</v>
      </c>
      <c r="O73" s="325">
        <v>78950</v>
      </c>
      <c r="P73" s="325">
        <v>84750</v>
      </c>
      <c r="Q73" s="325">
        <v>90600</v>
      </c>
      <c r="R73" s="325">
        <v>96450</v>
      </c>
      <c r="S73" s="324">
        <v>141</v>
      </c>
      <c r="T73" s="326">
        <v>139</v>
      </c>
      <c r="U73" s="52">
        <v>139</v>
      </c>
    </row>
    <row r="74" spans="1:21" ht="15.75" thickBot="1">
      <c r="A74" s="331" t="s">
        <v>44</v>
      </c>
      <c r="B74" s="332" t="s">
        <v>410</v>
      </c>
      <c r="C74" s="333">
        <v>31150</v>
      </c>
      <c r="D74" s="333">
        <v>35600</v>
      </c>
      <c r="E74" s="333">
        <v>40050</v>
      </c>
      <c r="F74" s="333">
        <v>44500</v>
      </c>
      <c r="G74" s="333">
        <v>48100</v>
      </c>
      <c r="H74" s="333">
        <v>51650</v>
      </c>
      <c r="I74" s="333">
        <v>55200</v>
      </c>
      <c r="J74" s="333">
        <v>58750</v>
      </c>
      <c r="K74" s="333">
        <v>74750</v>
      </c>
      <c r="L74" s="333">
        <v>85450</v>
      </c>
      <c r="M74" s="333">
        <v>96100</v>
      </c>
      <c r="N74" s="333">
        <v>106800</v>
      </c>
      <c r="O74" s="333">
        <v>115350</v>
      </c>
      <c r="P74" s="333">
        <v>123900</v>
      </c>
      <c r="Q74" s="333">
        <v>132450</v>
      </c>
      <c r="R74" s="333">
        <v>141000</v>
      </c>
      <c r="S74" s="332">
        <v>139</v>
      </c>
      <c r="T74" s="334">
        <v>141</v>
      </c>
      <c r="U74" s="52">
        <v>141</v>
      </c>
    </row>
    <row r="75" spans="1:21" ht="15.75" thickTop="1">
      <c r="A75" t="s">
        <v>141</v>
      </c>
      <c r="B75" t="s">
        <v>491</v>
      </c>
      <c r="C75" s="250">
        <v>23250</v>
      </c>
      <c r="D75" s="250">
        <v>26600</v>
      </c>
      <c r="E75" s="250">
        <v>29900</v>
      </c>
      <c r="F75" s="250">
        <v>33200</v>
      </c>
      <c r="G75" s="250">
        <v>35900</v>
      </c>
      <c r="H75" s="250">
        <v>38550</v>
      </c>
      <c r="I75" s="250">
        <v>41200</v>
      </c>
      <c r="J75" s="250">
        <v>43850</v>
      </c>
      <c r="K75" s="250">
        <v>55800</v>
      </c>
      <c r="L75" s="250">
        <v>63750</v>
      </c>
      <c r="M75" s="250">
        <v>71700</v>
      </c>
      <c r="N75" s="250">
        <v>79700</v>
      </c>
      <c r="O75" s="250">
        <v>86050</v>
      </c>
      <c r="P75" s="250">
        <v>92450</v>
      </c>
      <c r="Q75" s="250">
        <v>98800</v>
      </c>
      <c r="R75" s="250">
        <v>105200</v>
      </c>
      <c r="S75">
        <v>143</v>
      </c>
      <c r="T75">
        <v>143</v>
      </c>
      <c r="U75" s="52">
        <v>143</v>
      </c>
    </row>
    <row r="76" spans="1:21">
      <c r="A76" t="s">
        <v>142</v>
      </c>
      <c r="B76" t="s">
        <v>494</v>
      </c>
      <c r="C76" s="250">
        <v>21350</v>
      </c>
      <c r="D76" s="250">
        <v>24400</v>
      </c>
      <c r="E76" s="250">
        <v>27450</v>
      </c>
      <c r="F76" s="250">
        <v>30450</v>
      </c>
      <c r="G76" s="250">
        <v>32900</v>
      </c>
      <c r="H76" s="250">
        <v>35350</v>
      </c>
      <c r="I76" s="250">
        <v>37800</v>
      </c>
      <c r="J76" s="250">
        <v>40200</v>
      </c>
      <c r="K76" s="250">
        <v>51150</v>
      </c>
      <c r="L76" s="250">
        <v>58450</v>
      </c>
      <c r="M76" s="250">
        <v>65750</v>
      </c>
      <c r="N76" s="250">
        <v>73100</v>
      </c>
      <c r="O76" s="250">
        <v>78950</v>
      </c>
      <c r="P76" s="250">
        <v>84750</v>
      </c>
      <c r="Q76" s="250">
        <v>90600</v>
      </c>
      <c r="R76" s="250">
        <v>96450</v>
      </c>
      <c r="S76">
        <v>145</v>
      </c>
      <c r="T76">
        <v>145</v>
      </c>
      <c r="U76" s="52">
        <v>145</v>
      </c>
    </row>
    <row r="77" spans="1:21">
      <c r="A77" t="s">
        <v>143</v>
      </c>
      <c r="B77" t="s">
        <v>497</v>
      </c>
      <c r="C77" s="250">
        <v>23250</v>
      </c>
      <c r="D77" s="250">
        <v>26550</v>
      </c>
      <c r="E77" s="250">
        <v>29850</v>
      </c>
      <c r="F77" s="250">
        <v>33150</v>
      </c>
      <c r="G77" s="250">
        <v>35850</v>
      </c>
      <c r="H77" s="250">
        <v>38500</v>
      </c>
      <c r="I77" s="250">
        <v>41150</v>
      </c>
      <c r="J77" s="250">
        <v>43800</v>
      </c>
      <c r="K77" s="250">
        <v>55700</v>
      </c>
      <c r="L77" s="250">
        <v>63650</v>
      </c>
      <c r="M77" s="250">
        <v>71600</v>
      </c>
      <c r="N77" s="250">
        <v>79550</v>
      </c>
      <c r="O77" s="250">
        <v>85900</v>
      </c>
      <c r="P77" s="250">
        <v>92300</v>
      </c>
      <c r="Q77" s="250">
        <v>98650</v>
      </c>
      <c r="R77" s="250">
        <v>105000</v>
      </c>
      <c r="S77">
        <v>147</v>
      </c>
      <c r="T77">
        <v>147</v>
      </c>
      <c r="U77" s="52">
        <v>147</v>
      </c>
    </row>
    <row r="78" spans="1:21">
      <c r="A78" t="s">
        <v>144</v>
      </c>
      <c r="B78" t="s">
        <v>500</v>
      </c>
      <c r="C78" s="250">
        <v>25350</v>
      </c>
      <c r="D78" s="250">
        <v>28950</v>
      </c>
      <c r="E78" s="250">
        <v>32550</v>
      </c>
      <c r="F78" s="250">
        <v>36150</v>
      </c>
      <c r="G78" s="250">
        <v>39050</v>
      </c>
      <c r="H78" s="250">
        <v>41950</v>
      </c>
      <c r="I78" s="250">
        <v>44850</v>
      </c>
      <c r="J78" s="250">
        <v>47750</v>
      </c>
      <c r="K78" s="250">
        <v>60750</v>
      </c>
      <c r="L78" s="250">
        <v>69400</v>
      </c>
      <c r="M78" s="250">
        <v>78100</v>
      </c>
      <c r="N78" s="250">
        <v>86750</v>
      </c>
      <c r="O78" s="250">
        <v>93700</v>
      </c>
      <c r="P78" s="250">
        <v>100650</v>
      </c>
      <c r="Q78" s="250">
        <v>107600</v>
      </c>
      <c r="R78" s="250">
        <v>114500</v>
      </c>
      <c r="S78">
        <v>149</v>
      </c>
      <c r="T78">
        <v>149</v>
      </c>
      <c r="U78" s="52">
        <v>149</v>
      </c>
    </row>
    <row r="79" spans="1:21">
      <c r="A79" t="s">
        <v>145</v>
      </c>
      <c r="B79" t="s">
        <v>503</v>
      </c>
      <c r="C79" s="250">
        <v>21600</v>
      </c>
      <c r="D79" s="250">
        <v>24650</v>
      </c>
      <c r="E79" s="250">
        <v>27750</v>
      </c>
      <c r="F79" s="250">
        <v>30800</v>
      </c>
      <c r="G79" s="250">
        <v>33300</v>
      </c>
      <c r="H79" s="250">
        <v>35750</v>
      </c>
      <c r="I79" s="250">
        <v>38200</v>
      </c>
      <c r="J79" s="250">
        <v>40700</v>
      </c>
      <c r="K79" s="250">
        <v>51750</v>
      </c>
      <c r="L79" s="250">
        <v>59150</v>
      </c>
      <c r="M79" s="250">
        <v>66550</v>
      </c>
      <c r="N79" s="250">
        <v>73900</v>
      </c>
      <c r="O79" s="250">
        <v>79850</v>
      </c>
      <c r="P79" s="250">
        <v>85750</v>
      </c>
      <c r="Q79" s="250">
        <v>91650</v>
      </c>
      <c r="R79" s="250">
        <v>97550</v>
      </c>
      <c r="S79">
        <v>151</v>
      </c>
      <c r="T79">
        <v>151</v>
      </c>
      <c r="U79" s="52">
        <v>151</v>
      </c>
    </row>
    <row r="80" spans="1:21">
      <c r="A80" t="s">
        <v>146</v>
      </c>
      <c r="B80" t="s">
        <v>506</v>
      </c>
      <c r="C80" s="250">
        <v>21350</v>
      </c>
      <c r="D80" s="250">
        <v>24400</v>
      </c>
      <c r="E80" s="250">
        <v>27450</v>
      </c>
      <c r="F80" s="250">
        <v>30450</v>
      </c>
      <c r="G80" s="250">
        <v>32900</v>
      </c>
      <c r="H80" s="250">
        <v>35350</v>
      </c>
      <c r="I80" s="250">
        <v>37800</v>
      </c>
      <c r="J80" s="250">
        <v>40200</v>
      </c>
      <c r="K80" s="250">
        <v>51150</v>
      </c>
      <c r="L80" s="250">
        <v>58450</v>
      </c>
      <c r="M80" s="250">
        <v>65750</v>
      </c>
      <c r="N80" s="250">
        <v>73100</v>
      </c>
      <c r="O80" s="250">
        <v>78950</v>
      </c>
      <c r="P80" s="250">
        <v>84750</v>
      </c>
      <c r="Q80" s="250">
        <v>90600</v>
      </c>
      <c r="R80" s="250">
        <v>96450</v>
      </c>
      <c r="S80">
        <v>153</v>
      </c>
      <c r="T80">
        <v>153</v>
      </c>
      <c r="U80" s="52">
        <v>153</v>
      </c>
    </row>
    <row r="81" spans="1:21">
      <c r="A81" t="s">
        <v>147</v>
      </c>
      <c r="B81" t="s">
        <v>509</v>
      </c>
      <c r="C81" s="250">
        <v>21350</v>
      </c>
      <c r="D81" s="250">
        <v>24400</v>
      </c>
      <c r="E81" s="250">
        <v>27450</v>
      </c>
      <c r="F81" s="250">
        <v>30450</v>
      </c>
      <c r="G81" s="250">
        <v>32900</v>
      </c>
      <c r="H81" s="250">
        <v>35350</v>
      </c>
      <c r="I81" s="250">
        <v>37800</v>
      </c>
      <c r="J81" s="250">
        <v>40200</v>
      </c>
      <c r="K81" s="250">
        <v>51150</v>
      </c>
      <c r="L81" s="250">
        <v>58450</v>
      </c>
      <c r="M81" s="250">
        <v>65750</v>
      </c>
      <c r="N81" s="250">
        <v>73100</v>
      </c>
      <c r="O81" s="250">
        <v>78950</v>
      </c>
      <c r="P81" s="250">
        <v>84750</v>
      </c>
      <c r="Q81" s="250">
        <v>90600</v>
      </c>
      <c r="R81" s="250">
        <v>96450</v>
      </c>
      <c r="S81">
        <v>155</v>
      </c>
      <c r="T81">
        <v>155</v>
      </c>
      <c r="U81" s="52">
        <v>155</v>
      </c>
    </row>
    <row r="82" spans="1:21">
      <c r="A82" t="s">
        <v>53</v>
      </c>
      <c r="B82" t="s">
        <v>390</v>
      </c>
      <c r="C82" s="250">
        <v>27750</v>
      </c>
      <c r="D82" s="250">
        <v>31700</v>
      </c>
      <c r="E82" s="250">
        <v>35650</v>
      </c>
      <c r="F82" s="250">
        <v>39600</v>
      </c>
      <c r="G82" s="250">
        <v>42800</v>
      </c>
      <c r="H82" s="250">
        <v>45950</v>
      </c>
      <c r="I82" s="250">
        <v>49150</v>
      </c>
      <c r="J82" s="250">
        <v>52300</v>
      </c>
      <c r="K82" s="250">
        <v>66550</v>
      </c>
      <c r="L82" s="250">
        <v>76050</v>
      </c>
      <c r="M82" s="250">
        <v>85550</v>
      </c>
      <c r="N82" s="250">
        <v>95050</v>
      </c>
      <c r="O82" s="250">
        <v>102650</v>
      </c>
      <c r="P82" s="250">
        <v>110250</v>
      </c>
      <c r="Q82" s="250">
        <v>117850</v>
      </c>
      <c r="R82" s="250">
        <v>125450</v>
      </c>
      <c r="S82">
        <v>157</v>
      </c>
      <c r="T82">
        <v>157</v>
      </c>
      <c r="U82" s="52">
        <v>157</v>
      </c>
    </row>
    <row r="83" spans="1:21">
      <c r="A83" t="s">
        <v>148</v>
      </c>
      <c r="B83" t="s">
        <v>514</v>
      </c>
      <c r="C83" s="250">
        <v>23700</v>
      </c>
      <c r="D83" s="250">
        <v>27100</v>
      </c>
      <c r="E83" s="250">
        <v>30500</v>
      </c>
      <c r="F83" s="250">
        <v>33850</v>
      </c>
      <c r="G83" s="250">
        <v>36600</v>
      </c>
      <c r="H83" s="250">
        <v>39300</v>
      </c>
      <c r="I83" s="250">
        <v>42000</v>
      </c>
      <c r="J83" s="250">
        <v>44700</v>
      </c>
      <c r="K83" s="250">
        <v>56850</v>
      </c>
      <c r="L83" s="250">
        <v>65000</v>
      </c>
      <c r="M83" s="250">
        <v>73100</v>
      </c>
      <c r="N83" s="250">
        <v>81250</v>
      </c>
      <c r="O83" s="250">
        <v>87750</v>
      </c>
      <c r="P83" s="250">
        <v>94250</v>
      </c>
      <c r="Q83" s="250">
        <v>100750</v>
      </c>
      <c r="R83" s="250">
        <v>107250</v>
      </c>
      <c r="S83">
        <v>159</v>
      </c>
      <c r="T83">
        <v>159</v>
      </c>
      <c r="U83" s="52">
        <v>159</v>
      </c>
    </row>
    <row r="84" spans="1:21">
      <c r="A84" t="s">
        <v>149</v>
      </c>
      <c r="B84" t="s">
        <v>517</v>
      </c>
      <c r="C84" s="250">
        <v>21650</v>
      </c>
      <c r="D84" s="250">
        <v>24750</v>
      </c>
      <c r="E84" s="250">
        <v>27850</v>
      </c>
      <c r="F84" s="250">
        <v>30900</v>
      </c>
      <c r="G84" s="250">
        <v>33400</v>
      </c>
      <c r="H84" s="250">
        <v>35850</v>
      </c>
      <c r="I84" s="250">
        <v>38350</v>
      </c>
      <c r="J84" s="250">
        <v>40800</v>
      </c>
      <c r="K84" s="250">
        <v>51900</v>
      </c>
      <c r="L84" s="250">
        <v>59350</v>
      </c>
      <c r="M84" s="250">
        <v>66750</v>
      </c>
      <c r="N84" s="250">
        <v>74150</v>
      </c>
      <c r="O84" s="250">
        <v>80100</v>
      </c>
      <c r="P84" s="250">
        <v>86050</v>
      </c>
      <c r="Q84" s="250">
        <v>91950</v>
      </c>
      <c r="R84" s="250">
        <v>97900</v>
      </c>
      <c r="S84">
        <v>161</v>
      </c>
      <c r="T84">
        <v>161</v>
      </c>
      <c r="U84" s="52">
        <v>161</v>
      </c>
    </row>
    <row r="85" spans="1:21">
      <c r="A85" t="s">
        <v>150</v>
      </c>
      <c r="B85" t="s">
        <v>520</v>
      </c>
      <c r="C85" s="250">
        <v>21350</v>
      </c>
      <c r="D85" s="250">
        <v>24400</v>
      </c>
      <c r="E85" s="250">
        <v>27450</v>
      </c>
      <c r="F85" s="250">
        <v>30450</v>
      </c>
      <c r="G85" s="250">
        <v>32900</v>
      </c>
      <c r="H85" s="250">
        <v>35350</v>
      </c>
      <c r="I85" s="250">
        <v>37800</v>
      </c>
      <c r="J85" s="250">
        <v>40200</v>
      </c>
      <c r="K85" s="250">
        <v>51150</v>
      </c>
      <c r="L85" s="250">
        <v>58450</v>
      </c>
      <c r="M85" s="250">
        <v>65750</v>
      </c>
      <c r="N85" s="250">
        <v>73100</v>
      </c>
      <c r="O85" s="250">
        <v>78950</v>
      </c>
      <c r="P85" s="250">
        <v>84750</v>
      </c>
      <c r="Q85" s="250">
        <v>90600</v>
      </c>
      <c r="R85" s="250">
        <v>96450</v>
      </c>
      <c r="S85">
        <v>163</v>
      </c>
      <c r="T85">
        <v>163</v>
      </c>
      <c r="U85" s="52">
        <v>163</v>
      </c>
    </row>
    <row r="86" spans="1:21">
      <c r="A86" t="s">
        <v>151</v>
      </c>
      <c r="B86" t="s">
        <v>523</v>
      </c>
      <c r="C86" s="250">
        <v>23800</v>
      </c>
      <c r="D86" s="250">
        <v>27200</v>
      </c>
      <c r="E86" s="250">
        <v>30600</v>
      </c>
      <c r="F86" s="250">
        <v>33950</v>
      </c>
      <c r="G86" s="250">
        <v>36700</v>
      </c>
      <c r="H86" s="250">
        <v>39400</v>
      </c>
      <c r="I86" s="250">
        <v>42100</v>
      </c>
      <c r="J86" s="250">
        <v>44850</v>
      </c>
      <c r="K86" s="250">
        <v>57050</v>
      </c>
      <c r="L86" s="250">
        <v>65200</v>
      </c>
      <c r="M86" s="250">
        <v>73350</v>
      </c>
      <c r="N86" s="250">
        <v>81500</v>
      </c>
      <c r="O86" s="250">
        <v>88000</v>
      </c>
      <c r="P86" s="250">
        <v>94500</v>
      </c>
      <c r="Q86" s="250">
        <v>101050</v>
      </c>
      <c r="R86" s="250">
        <v>107550</v>
      </c>
      <c r="S86">
        <v>165</v>
      </c>
      <c r="T86">
        <v>165</v>
      </c>
      <c r="U86" s="52">
        <v>165</v>
      </c>
    </row>
    <row r="87" spans="1:21">
      <c r="A87" t="s">
        <v>54</v>
      </c>
      <c r="B87" t="s">
        <v>390</v>
      </c>
      <c r="C87" s="250">
        <v>27750</v>
      </c>
      <c r="D87" s="250">
        <v>31700</v>
      </c>
      <c r="E87" s="250">
        <v>35650</v>
      </c>
      <c r="F87" s="250">
        <v>39600</v>
      </c>
      <c r="G87" s="250">
        <v>42800</v>
      </c>
      <c r="H87" s="250">
        <v>45950</v>
      </c>
      <c r="I87" s="250">
        <v>49150</v>
      </c>
      <c r="J87" s="250">
        <v>52300</v>
      </c>
      <c r="K87" s="250">
        <v>66550</v>
      </c>
      <c r="L87" s="250">
        <v>76050</v>
      </c>
      <c r="M87" s="250">
        <v>85550</v>
      </c>
      <c r="N87" s="250">
        <v>95050</v>
      </c>
      <c r="O87" s="250">
        <v>102650</v>
      </c>
      <c r="P87" s="250">
        <v>110250</v>
      </c>
      <c r="Q87" s="250">
        <v>117850</v>
      </c>
      <c r="R87" s="250">
        <v>125450</v>
      </c>
      <c r="S87">
        <v>167</v>
      </c>
      <c r="T87">
        <v>167</v>
      </c>
      <c r="U87" s="52">
        <v>167</v>
      </c>
    </row>
    <row r="88" spans="1:21">
      <c r="A88" t="s">
        <v>152</v>
      </c>
      <c r="B88" t="s">
        <v>528</v>
      </c>
      <c r="C88" s="250">
        <v>22100</v>
      </c>
      <c r="D88" s="250">
        <v>25250</v>
      </c>
      <c r="E88" s="250">
        <v>28400</v>
      </c>
      <c r="F88" s="250">
        <v>31550</v>
      </c>
      <c r="G88" s="250">
        <v>34100</v>
      </c>
      <c r="H88" s="250">
        <v>36600</v>
      </c>
      <c r="I88" s="250">
        <v>39150</v>
      </c>
      <c r="J88" s="250">
        <v>41650</v>
      </c>
      <c r="K88" s="250">
        <v>53000</v>
      </c>
      <c r="L88" s="250">
        <v>60600</v>
      </c>
      <c r="M88" s="250">
        <v>68150</v>
      </c>
      <c r="N88" s="250">
        <v>75700</v>
      </c>
      <c r="O88" s="250">
        <v>81800</v>
      </c>
      <c r="P88" s="250">
        <v>87850</v>
      </c>
      <c r="Q88" s="250">
        <v>93900</v>
      </c>
      <c r="R88" s="250">
        <v>99950</v>
      </c>
      <c r="S88">
        <v>169</v>
      </c>
      <c r="T88">
        <v>169</v>
      </c>
      <c r="U88" s="52">
        <v>169</v>
      </c>
    </row>
    <row r="89" spans="1:21">
      <c r="A89" t="s">
        <v>153</v>
      </c>
      <c r="B89" t="s">
        <v>531</v>
      </c>
      <c r="C89" s="250">
        <v>25900</v>
      </c>
      <c r="D89" s="250">
        <v>29600</v>
      </c>
      <c r="E89" s="250">
        <v>33300</v>
      </c>
      <c r="F89" s="250">
        <v>36950</v>
      </c>
      <c r="G89" s="250">
        <v>39950</v>
      </c>
      <c r="H89" s="250">
        <v>42900</v>
      </c>
      <c r="I89" s="250">
        <v>45850</v>
      </c>
      <c r="J89" s="250">
        <v>48800</v>
      </c>
      <c r="K89" s="250">
        <v>62100</v>
      </c>
      <c r="L89" s="250">
        <v>70950</v>
      </c>
      <c r="M89" s="250">
        <v>79800</v>
      </c>
      <c r="N89" s="250">
        <v>88700</v>
      </c>
      <c r="O89" s="250">
        <v>95750</v>
      </c>
      <c r="P89" s="250">
        <v>102850</v>
      </c>
      <c r="Q89" s="250">
        <v>109950</v>
      </c>
      <c r="R89" s="250">
        <v>117050</v>
      </c>
      <c r="S89">
        <v>171</v>
      </c>
      <c r="T89">
        <v>171</v>
      </c>
      <c r="U89" s="52">
        <v>171</v>
      </c>
    </row>
    <row r="90" spans="1:21">
      <c r="A90" t="s">
        <v>154</v>
      </c>
      <c r="B90" t="s">
        <v>534</v>
      </c>
      <c r="C90" s="250">
        <v>32500</v>
      </c>
      <c r="D90" s="250">
        <v>37150</v>
      </c>
      <c r="E90" s="250">
        <v>41800</v>
      </c>
      <c r="F90" s="250">
        <v>46400</v>
      </c>
      <c r="G90" s="250">
        <v>50150</v>
      </c>
      <c r="H90" s="250">
        <v>53850</v>
      </c>
      <c r="I90" s="250">
        <v>57550</v>
      </c>
      <c r="J90" s="250">
        <v>61250</v>
      </c>
      <c r="K90" s="250">
        <v>77950</v>
      </c>
      <c r="L90" s="250">
        <v>89100</v>
      </c>
      <c r="M90" s="250">
        <v>100200</v>
      </c>
      <c r="N90" s="250">
        <v>111350</v>
      </c>
      <c r="O90" s="250">
        <v>120250</v>
      </c>
      <c r="P90" s="250">
        <v>129200</v>
      </c>
      <c r="Q90" s="250">
        <v>138100</v>
      </c>
      <c r="R90" s="250">
        <v>147000</v>
      </c>
      <c r="S90">
        <v>173</v>
      </c>
      <c r="T90">
        <v>173</v>
      </c>
      <c r="U90" s="52">
        <v>173</v>
      </c>
    </row>
    <row r="91" spans="1:21">
      <c r="A91" t="s">
        <v>88</v>
      </c>
      <c r="B91" t="s">
        <v>537</v>
      </c>
      <c r="C91" s="250">
        <v>25300</v>
      </c>
      <c r="D91" s="250">
        <v>28900</v>
      </c>
      <c r="E91" s="250">
        <v>32500</v>
      </c>
      <c r="F91" s="250">
        <v>36100</v>
      </c>
      <c r="G91" s="250">
        <v>39000</v>
      </c>
      <c r="H91" s="250">
        <v>41900</v>
      </c>
      <c r="I91" s="250">
        <v>44800</v>
      </c>
      <c r="J91" s="250">
        <v>47700</v>
      </c>
      <c r="K91" s="250">
        <v>60650</v>
      </c>
      <c r="L91" s="250">
        <v>69300</v>
      </c>
      <c r="M91" s="250">
        <v>78000</v>
      </c>
      <c r="N91" s="250">
        <v>86650</v>
      </c>
      <c r="O91" s="250">
        <v>93550</v>
      </c>
      <c r="P91" s="250">
        <v>100500</v>
      </c>
      <c r="Q91" s="250">
        <v>107450</v>
      </c>
      <c r="R91" s="250">
        <v>114350</v>
      </c>
      <c r="S91">
        <v>175</v>
      </c>
      <c r="T91">
        <v>175</v>
      </c>
      <c r="U91" s="52">
        <v>175</v>
      </c>
    </row>
    <row r="92" spans="1:21">
      <c r="A92" t="s">
        <v>155</v>
      </c>
      <c r="B92" t="s">
        <v>540</v>
      </c>
      <c r="C92" s="250">
        <v>22650</v>
      </c>
      <c r="D92" s="250">
        <v>25900</v>
      </c>
      <c r="E92" s="250">
        <v>29150</v>
      </c>
      <c r="F92" s="250">
        <v>32350</v>
      </c>
      <c r="G92" s="250">
        <v>34950</v>
      </c>
      <c r="H92" s="250">
        <v>37550</v>
      </c>
      <c r="I92" s="250">
        <v>40150</v>
      </c>
      <c r="J92" s="250">
        <v>42750</v>
      </c>
      <c r="K92" s="250">
        <v>54350</v>
      </c>
      <c r="L92" s="250">
        <v>62100</v>
      </c>
      <c r="M92" s="250">
        <v>69900</v>
      </c>
      <c r="N92" s="250">
        <v>77650</v>
      </c>
      <c r="O92" s="250">
        <v>83850</v>
      </c>
      <c r="P92" s="250">
        <v>90050</v>
      </c>
      <c r="Q92" s="250">
        <v>96250</v>
      </c>
      <c r="R92" s="250">
        <v>102500</v>
      </c>
      <c r="S92">
        <v>177</v>
      </c>
      <c r="T92">
        <v>177</v>
      </c>
      <c r="U92" s="52">
        <v>177</v>
      </c>
    </row>
    <row r="93" spans="1:21">
      <c r="A93" t="s">
        <v>156</v>
      </c>
      <c r="B93" t="s">
        <v>543</v>
      </c>
      <c r="C93" s="250">
        <v>22950</v>
      </c>
      <c r="D93" s="250">
        <v>26200</v>
      </c>
      <c r="E93" s="250">
        <v>29500</v>
      </c>
      <c r="F93" s="250">
        <v>32750</v>
      </c>
      <c r="G93" s="250">
        <v>35400</v>
      </c>
      <c r="H93" s="250">
        <v>38000</v>
      </c>
      <c r="I93" s="250">
        <v>40650</v>
      </c>
      <c r="J93" s="250">
        <v>43250</v>
      </c>
      <c r="K93" s="250">
        <v>55000</v>
      </c>
      <c r="L93" s="250">
        <v>62900</v>
      </c>
      <c r="M93" s="250">
        <v>70750</v>
      </c>
      <c r="N93" s="250">
        <v>78600</v>
      </c>
      <c r="O93" s="250">
        <v>84900</v>
      </c>
      <c r="P93" s="250">
        <v>91200</v>
      </c>
      <c r="Q93" s="250">
        <v>97450</v>
      </c>
      <c r="R93" s="250">
        <v>103750</v>
      </c>
      <c r="S93">
        <v>179</v>
      </c>
      <c r="T93">
        <v>179</v>
      </c>
      <c r="U93" s="52">
        <v>179</v>
      </c>
    </row>
    <row r="94" spans="1:21">
      <c r="A94" t="s">
        <v>83</v>
      </c>
      <c r="B94" t="s">
        <v>546</v>
      </c>
      <c r="C94" s="250">
        <v>24700</v>
      </c>
      <c r="D94" s="250">
        <v>28200</v>
      </c>
      <c r="E94" s="250">
        <v>31750</v>
      </c>
      <c r="F94" s="250">
        <v>35250</v>
      </c>
      <c r="G94" s="250">
        <v>38100</v>
      </c>
      <c r="H94" s="250">
        <v>40900</v>
      </c>
      <c r="I94" s="250">
        <v>43750</v>
      </c>
      <c r="J94" s="250">
        <v>46550</v>
      </c>
      <c r="K94" s="250">
        <v>59200</v>
      </c>
      <c r="L94" s="250">
        <v>67700</v>
      </c>
      <c r="M94" s="250">
        <v>76150</v>
      </c>
      <c r="N94" s="250">
        <v>84600</v>
      </c>
      <c r="O94" s="250">
        <v>91350</v>
      </c>
      <c r="P94" s="250">
        <v>98150</v>
      </c>
      <c r="Q94" s="250">
        <v>104900</v>
      </c>
      <c r="R94" s="250">
        <v>111650</v>
      </c>
      <c r="S94">
        <v>181</v>
      </c>
      <c r="T94">
        <v>181</v>
      </c>
      <c r="U94" s="52">
        <v>181</v>
      </c>
    </row>
    <row r="95" spans="1:21">
      <c r="A95" t="s">
        <v>66</v>
      </c>
      <c r="B95" t="s">
        <v>549</v>
      </c>
      <c r="C95" s="250">
        <v>23250</v>
      </c>
      <c r="D95" s="250">
        <v>26600</v>
      </c>
      <c r="E95" s="250">
        <v>29900</v>
      </c>
      <c r="F95" s="250">
        <v>33200</v>
      </c>
      <c r="G95" s="250">
        <v>35900</v>
      </c>
      <c r="H95" s="250">
        <v>38550</v>
      </c>
      <c r="I95" s="250">
        <v>41200</v>
      </c>
      <c r="J95" s="250">
        <v>43850</v>
      </c>
      <c r="K95" s="250">
        <v>55800</v>
      </c>
      <c r="L95" s="250">
        <v>63750</v>
      </c>
      <c r="M95" s="250">
        <v>71700</v>
      </c>
      <c r="N95" s="250">
        <v>79700</v>
      </c>
      <c r="O95" s="250">
        <v>86050</v>
      </c>
      <c r="P95" s="250">
        <v>92450</v>
      </c>
      <c r="Q95" s="250">
        <v>98800</v>
      </c>
      <c r="R95" s="250">
        <v>105200</v>
      </c>
      <c r="S95">
        <v>183</v>
      </c>
      <c r="T95">
        <v>183</v>
      </c>
      <c r="U95" s="52">
        <v>183</v>
      </c>
    </row>
    <row r="96" spans="1:21">
      <c r="A96" t="s">
        <v>157</v>
      </c>
      <c r="B96" t="s">
        <v>552</v>
      </c>
      <c r="C96" s="250">
        <v>22050</v>
      </c>
      <c r="D96" s="250">
        <v>25200</v>
      </c>
      <c r="E96" s="250">
        <v>28350</v>
      </c>
      <c r="F96" s="250">
        <v>31500</v>
      </c>
      <c r="G96" s="250">
        <v>34050</v>
      </c>
      <c r="H96" s="250">
        <v>36550</v>
      </c>
      <c r="I96" s="250">
        <v>39100</v>
      </c>
      <c r="J96" s="250">
        <v>41600</v>
      </c>
      <c r="K96" s="250">
        <v>52900</v>
      </c>
      <c r="L96" s="250">
        <v>60500</v>
      </c>
      <c r="M96" s="250">
        <v>68050</v>
      </c>
      <c r="N96" s="250">
        <v>75600</v>
      </c>
      <c r="O96" s="250">
        <v>81650</v>
      </c>
      <c r="P96" s="250">
        <v>87700</v>
      </c>
      <c r="Q96" s="250">
        <v>93750</v>
      </c>
      <c r="R96" s="250">
        <v>99800</v>
      </c>
      <c r="S96">
        <v>185</v>
      </c>
      <c r="T96">
        <v>185</v>
      </c>
      <c r="U96" s="52">
        <v>185</v>
      </c>
    </row>
    <row r="97" spans="1:21">
      <c r="A97" t="s">
        <v>81</v>
      </c>
      <c r="B97" t="s">
        <v>316</v>
      </c>
      <c r="C97" s="250">
        <v>25950</v>
      </c>
      <c r="D97" s="250">
        <v>29650</v>
      </c>
      <c r="E97" s="250">
        <v>33350</v>
      </c>
      <c r="F97" s="250">
        <v>37050</v>
      </c>
      <c r="G97" s="250">
        <v>40050</v>
      </c>
      <c r="H97" s="250">
        <v>43000</v>
      </c>
      <c r="I97" s="250">
        <v>45950</v>
      </c>
      <c r="J97" s="250">
        <v>48950</v>
      </c>
      <c r="K97" s="250">
        <v>62250</v>
      </c>
      <c r="L97" s="250">
        <v>71150</v>
      </c>
      <c r="M97" s="250">
        <v>80050</v>
      </c>
      <c r="N97" s="250">
        <v>88900</v>
      </c>
      <c r="O97" s="250">
        <v>96050</v>
      </c>
      <c r="P97" s="250">
        <v>103150</v>
      </c>
      <c r="Q97" s="250">
        <v>110250</v>
      </c>
      <c r="R97" s="250">
        <v>117350</v>
      </c>
      <c r="S97">
        <v>187</v>
      </c>
      <c r="T97">
        <v>187</v>
      </c>
      <c r="U97" s="52">
        <v>187</v>
      </c>
    </row>
    <row r="98" spans="1:21">
      <c r="A98" t="s">
        <v>158</v>
      </c>
      <c r="B98" t="s">
        <v>557</v>
      </c>
      <c r="C98" s="250">
        <v>21350</v>
      </c>
      <c r="D98" s="250">
        <v>24400</v>
      </c>
      <c r="E98" s="250">
        <v>27450</v>
      </c>
      <c r="F98" s="250">
        <v>30450</v>
      </c>
      <c r="G98" s="250">
        <v>32900</v>
      </c>
      <c r="H98" s="250">
        <v>35350</v>
      </c>
      <c r="I98" s="250">
        <v>37800</v>
      </c>
      <c r="J98" s="250">
        <v>40200</v>
      </c>
      <c r="K98" s="250">
        <v>51150</v>
      </c>
      <c r="L98" s="250">
        <v>58450</v>
      </c>
      <c r="M98" s="250">
        <v>65750</v>
      </c>
      <c r="N98" s="250">
        <v>73100</v>
      </c>
      <c r="O98" s="250">
        <v>78950</v>
      </c>
      <c r="P98" s="250">
        <v>84750</v>
      </c>
      <c r="Q98" s="250">
        <v>90600</v>
      </c>
      <c r="R98" s="250">
        <v>96450</v>
      </c>
      <c r="S98">
        <v>189</v>
      </c>
      <c r="T98">
        <v>189</v>
      </c>
      <c r="U98" s="52">
        <v>189</v>
      </c>
    </row>
    <row r="99" spans="1:21">
      <c r="A99" t="s">
        <v>159</v>
      </c>
      <c r="B99" t="s">
        <v>560</v>
      </c>
      <c r="C99" s="250">
        <v>21350</v>
      </c>
      <c r="D99" s="250">
        <v>24400</v>
      </c>
      <c r="E99" s="250">
        <v>27450</v>
      </c>
      <c r="F99" s="250">
        <v>30450</v>
      </c>
      <c r="G99" s="250">
        <v>32900</v>
      </c>
      <c r="H99" s="250">
        <v>35350</v>
      </c>
      <c r="I99" s="250">
        <v>37800</v>
      </c>
      <c r="J99" s="250">
        <v>40200</v>
      </c>
      <c r="K99" s="250">
        <v>51150</v>
      </c>
      <c r="L99" s="250">
        <v>58450</v>
      </c>
      <c r="M99" s="250">
        <v>65750</v>
      </c>
      <c r="N99" s="250">
        <v>73100</v>
      </c>
      <c r="O99" s="250">
        <v>78950</v>
      </c>
      <c r="P99" s="250">
        <v>84750</v>
      </c>
      <c r="Q99" s="250">
        <v>90600</v>
      </c>
      <c r="R99" s="250">
        <v>96450</v>
      </c>
      <c r="S99">
        <v>191</v>
      </c>
      <c r="T99">
        <v>191</v>
      </c>
      <c r="U99" s="52">
        <v>191</v>
      </c>
    </row>
    <row r="100" spans="1:21">
      <c r="A100" t="s">
        <v>160</v>
      </c>
      <c r="B100" t="s">
        <v>563</v>
      </c>
      <c r="C100" s="250">
        <v>23100</v>
      </c>
      <c r="D100" s="250">
        <v>26400</v>
      </c>
      <c r="E100" s="250">
        <v>29700</v>
      </c>
      <c r="F100" s="250">
        <v>33000</v>
      </c>
      <c r="G100" s="250">
        <v>35650</v>
      </c>
      <c r="H100" s="250">
        <v>38300</v>
      </c>
      <c r="I100" s="250">
        <v>40950</v>
      </c>
      <c r="J100" s="250">
        <v>43600</v>
      </c>
      <c r="K100" s="250">
        <v>55450</v>
      </c>
      <c r="L100" s="250">
        <v>63350</v>
      </c>
      <c r="M100" s="250">
        <v>71300</v>
      </c>
      <c r="N100" s="250">
        <v>79200</v>
      </c>
      <c r="O100" s="250">
        <v>85550</v>
      </c>
      <c r="P100" s="250">
        <v>91850</v>
      </c>
      <c r="Q100" s="250">
        <v>98200</v>
      </c>
      <c r="R100" s="250">
        <v>104550</v>
      </c>
      <c r="S100">
        <v>193</v>
      </c>
      <c r="T100">
        <v>193</v>
      </c>
      <c r="U100" s="52">
        <v>193</v>
      </c>
    </row>
    <row r="101" spans="1:21">
      <c r="A101" t="s">
        <v>161</v>
      </c>
      <c r="B101" t="s">
        <v>566</v>
      </c>
      <c r="C101" s="250">
        <v>21350</v>
      </c>
      <c r="D101" s="250">
        <v>24400</v>
      </c>
      <c r="E101" s="250">
        <v>27450</v>
      </c>
      <c r="F101" s="250">
        <v>30450</v>
      </c>
      <c r="G101" s="250">
        <v>32900</v>
      </c>
      <c r="H101" s="250">
        <v>35350</v>
      </c>
      <c r="I101" s="250">
        <v>37800</v>
      </c>
      <c r="J101" s="250">
        <v>40200</v>
      </c>
      <c r="K101" s="250">
        <v>51150</v>
      </c>
      <c r="L101" s="250">
        <v>58450</v>
      </c>
      <c r="M101" s="250">
        <v>65750</v>
      </c>
      <c r="N101" s="250">
        <v>73100</v>
      </c>
      <c r="O101" s="250">
        <v>78950</v>
      </c>
      <c r="P101" s="250">
        <v>84750</v>
      </c>
      <c r="Q101" s="250">
        <v>90600</v>
      </c>
      <c r="R101" s="250">
        <v>96450</v>
      </c>
      <c r="S101">
        <v>195</v>
      </c>
      <c r="T101">
        <v>195</v>
      </c>
      <c r="U101" s="52">
        <v>195</v>
      </c>
    </row>
    <row r="102" spans="1:21">
      <c r="A102" t="s">
        <v>162</v>
      </c>
      <c r="B102" t="s">
        <v>569</v>
      </c>
      <c r="C102" s="250">
        <v>21350</v>
      </c>
      <c r="D102" s="250">
        <v>24400</v>
      </c>
      <c r="E102" s="250">
        <v>27450</v>
      </c>
      <c r="F102" s="250">
        <v>30450</v>
      </c>
      <c r="G102" s="250">
        <v>32900</v>
      </c>
      <c r="H102" s="250">
        <v>35350</v>
      </c>
      <c r="I102" s="250">
        <v>37800</v>
      </c>
      <c r="J102" s="250">
        <v>40200</v>
      </c>
      <c r="K102" s="250">
        <v>51150</v>
      </c>
      <c r="L102" s="250">
        <v>58450</v>
      </c>
      <c r="M102" s="250">
        <v>65750</v>
      </c>
      <c r="N102" s="250">
        <v>73100</v>
      </c>
      <c r="O102" s="250">
        <v>78950</v>
      </c>
      <c r="P102" s="250">
        <v>84750</v>
      </c>
      <c r="Q102" s="250">
        <v>90600</v>
      </c>
      <c r="R102" s="250">
        <v>96450</v>
      </c>
      <c r="S102">
        <v>197</v>
      </c>
      <c r="T102">
        <v>197</v>
      </c>
      <c r="U102" s="52">
        <v>197</v>
      </c>
    </row>
    <row r="103" spans="1:21">
      <c r="A103" t="s">
        <v>30</v>
      </c>
      <c r="B103" t="s">
        <v>572</v>
      </c>
      <c r="C103" s="250">
        <v>23050</v>
      </c>
      <c r="D103" s="250">
        <v>26350</v>
      </c>
      <c r="E103" s="250">
        <v>29650</v>
      </c>
      <c r="F103" s="250">
        <v>32900</v>
      </c>
      <c r="G103" s="250">
        <v>35550</v>
      </c>
      <c r="H103" s="250">
        <v>38200</v>
      </c>
      <c r="I103" s="250">
        <v>40800</v>
      </c>
      <c r="J103" s="250">
        <v>43450</v>
      </c>
      <c r="K103" s="250">
        <v>55250</v>
      </c>
      <c r="L103" s="250">
        <v>63150</v>
      </c>
      <c r="M103" s="250">
        <v>71050</v>
      </c>
      <c r="N103" s="250">
        <v>78950</v>
      </c>
      <c r="O103" s="250">
        <v>85300</v>
      </c>
      <c r="P103" s="250">
        <v>91600</v>
      </c>
      <c r="Q103" s="250">
        <v>97900</v>
      </c>
      <c r="R103" s="250">
        <v>104250</v>
      </c>
      <c r="S103">
        <v>199</v>
      </c>
      <c r="T103">
        <v>199</v>
      </c>
      <c r="U103" s="52">
        <v>199</v>
      </c>
    </row>
    <row r="104" spans="1:21">
      <c r="A104" t="s">
        <v>55</v>
      </c>
      <c r="B104" t="s">
        <v>390</v>
      </c>
      <c r="C104" s="250">
        <v>27750</v>
      </c>
      <c r="D104" s="250">
        <v>31700</v>
      </c>
      <c r="E104" s="250">
        <v>35650</v>
      </c>
      <c r="F104" s="250">
        <v>39600</v>
      </c>
      <c r="G104" s="250">
        <v>42800</v>
      </c>
      <c r="H104" s="250">
        <v>45950</v>
      </c>
      <c r="I104" s="250">
        <v>49150</v>
      </c>
      <c r="J104" s="250">
        <v>52300</v>
      </c>
      <c r="K104" s="250">
        <v>66550</v>
      </c>
      <c r="L104" s="250">
        <v>76050</v>
      </c>
      <c r="M104" s="250">
        <v>85550</v>
      </c>
      <c r="N104" s="250">
        <v>95050</v>
      </c>
      <c r="O104" s="250">
        <v>102650</v>
      </c>
      <c r="P104" s="250">
        <v>110250</v>
      </c>
      <c r="Q104" s="250">
        <v>117850</v>
      </c>
      <c r="R104" s="250">
        <v>125450</v>
      </c>
      <c r="S104">
        <v>201</v>
      </c>
      <c r="T104">
        <v>201</v>
      </c>
      <c r="U104" s="52">
        <v>201</v>
      </c>
    </row>
    <row r="105" spans="1:21">
      <c r="A105" t="s">
        <v>163</v>
      </c>
      <c r="B105" t="s">
        <v>577</v>
      </c>
      <c r="C105" s="250">
        <v>23250</v>
      </c>
      <c r="D105" s="250">
        <v>26600</v>
      </c>
      <c r="E105" s="250">
        <v>29900</v>
      </c>
      <c r="F105" s="250">
        <v>33200</v>
      </c>
      <c r="G105" s="250">
        <v>35900</v>
      </c>
      <c r="H105" s="250">
        <v>38550</v>
      </c>
      <c r="I105" s="250">
        <v>41200</v>
      </c>
      <c r="J105" s="250">
        <v>43850</v>
      </c>
      <c r="K105" s="250">
        <v>55800</v>
      </c>
      <c r="L105" s="250">
        <v>63750</v>
      </c>
      <c r="M105" s="250">
        <v>71700</v>
      </c>
      <c r="N105" s="250">
        <v>79700</v>
      </c>
      <c r="O105" s="250">
        <v>86050</v>
      </c>
      <c r="P105" s="250">
        <v>92450</v>
      </c>
      <c r="Q105" s="250">
        <v>98800</v>
      </c>
      <c r="R105" s="250">
        <v>105200</v>
      </c>
      <c r="S105">
        <v>203</v>
      </c>
      <c r="T105">
        <v>203</v>
      </c>
      <c r="U105" s="52">
        <v>203</v>
      </c>
    </row>
    <row r="106" spans="1:21">
      <c r="A106" t="s">
        <v>164</v>
      </c>
      <c r="B106" t="s">
        <v>580</v>
      </c>
      <c r="C106" s="250">
        <v>24250</v>
      </c>
      <c r="D106" s="250">
        <v>27700</v>
      </c>
      <c r="E106" s="250">
        <v>31150</v>
      </c>
      <c r="F106" s="250">
        <v>34600</v>
      </c>
      <c r="G106" s="250">
        <v>37400</v>
      </c>
      <c r="H106" s="250">
        <v>40150</v>
      </c>
      <c r="I106" s="250">
        <v>42950</v>
      </c>
      <c r="J106" s="250">
        <v>45700</v>
      </c>
      <c r="K106" s="250">
        <v>58150</v>
      </c>
      <c r="L106" s="250">
        <v>66450</v>
      </c>
      <c r="M106" s="250">
        <v>74750</v>
      </c>
      <c r="N106" s="250">
        <v>83050</v>
      </c>
      <c r="O106" s="250">
        <v>89700</v>
      </c>
      <c r="P106" s="250">
        <v>96350</v>
      </c>
      <c r="Q106" s="250">
        <v>102950</v>
      </c>
      <c r="R106" s="250">
        <v>109600</v>
      </c>
      <c r="S106">
        <v>205</v>
      </c>
      <c r="T106">
        <v>205</v>
      </c>
      <c r="U106" s="52">
        <v>205</v>
      </c>
    </row>
    <row r="107" spans="1:21">
      <c r="A107" t="s">
        <v>165</v>
      </c>
      <c r="B107" t="s">
        <v>583</v>
      </c>
      <c r="C107" s="250">
        <v>21350</v>
      </c>
      <c r="D107" s="250">
        <v>24400</v>
      </c>
      <c r="E107" s="250">
        <v>27450</v>
      </c>
      <c r="F107" s="250">
        <v>30450</v>
      </c>
      <c r="G107" s="250">
        <v>32900</v>
      </c>
      <c r="H107" s="250">
        <v>35350</v>
      </c>
      <c r="I107" s="250">
        <v>37800</v>
      </c>
      <c r="J107" s="250">
        <v>40200</v>
      </c>
      <c r="K107" s="250">
        <v>51150</v>
      </c>
      <c r="L107" s="250">
        <v>58450</v>
      </c>
      <c r="M107" s="250">
        <v>65750</v>
      </c>
      <c r="N107" s="250">
        <v>73100</v>
      </c>
      <c r="O107" s="250">
        <v>78950</v>
      </c>
      <c r="P107" s="250">
        <v>84750</v>
      </c>
      <c r="Q107" s="250">
        <v>90600</v>
      </c>
      <c r="R107" s="250">
        <v>96450</v>
      </c>
      <c r="S107">
        <v>207</v>
      </c>
      <c r="T107">
        <v>207</v>
      </c>
      <c r="U107" s="52">
        <v>207</v>
      </c>
    </row>
    <row r="108" spans="1:21">
      <c r="A108" t="s">
        <v>27</v>
      </c>
      <c r="B108" t="s">
        <v>319</v>
      </c>
      <c r="C108" s="250">
        <v>34650</v>
      </c>
      <c r="D108" s="250">
        <v>39600</v>
      </c>
      <c r="E108" s="250">
        <v>44550</v>
      </c>
      <c r="F108" s="250">
        <v>49450</v>
      </c>
      <c r="G108" s="250">
        <v>53450</v>
      </c>
      <c r="H108" s="250">
        <v>57400</v>
      </c>
      <c r="I108" s="250">
        <v>61350</v>
      </c>
      <c r="J108" s="250">
        <v>65300</v>
      </c>
      <c r="K108" s="250">
        <v>83100</v>
      </c>
      <c r="L108" s="250">
        <v>94950</v>
      </c>
      <c r="M108" s="250">
        <v>106800</v>
      </c>
      <c r="N108" s="250">
        <v>118700</v>
      </c>
      <c r="O108" s="250">
        <v>128150</v>
      </c>
      <c r="P108" s="250">
        <v>137650</v>
      </c>
      <c r="Q108" s="250">
        <v>147150</v>
      </c>
      <c r="R108" s="250">
        <v>156650</v>
      </c>
      <c r="S108">
        <v>209</v>
      </c>
      <c r="T108">
        <v>209</v>
      </c>
      <c r="U108" s="52">
        <v>209</v>
      </c>
    </row>
    <row r="109" spans="1:21">
      <c r="A109" t="s">
        <v>166</v>
      </c>
      <c r="B109" t="s">
        <v>588</v>
      </c>
      <c r="C109" s="250">
        <v>25650</v>
      </c>
      <c r="D109" s="250">
        <v>29300</v>
      </c>
      <c r="E109" s="250">
        <v>32950</v>
      </c>
      <c r="F109" s="250">
        <v>36600</v>
      </c>
      <c r="G109" s="250">
        <v>39550</v>
      </c>
      <c r="H109" s="250">
        <v>42500</v>
      </c>
      <c r="I109" s="250">
        <v>45400</v>
      </c>
      <c r="J109" s="250">
        <v>48350</v>
      </c>
      <c r="K109" s="250">
        <v>61500</v>
      </c>
      <c r="L109" s="250">
        <v>70250</v>
      </c>
      <c r="M109" s="250">
        <v>79050</v>
      </c>
      <c r="N109" s="250">
        <v>87850</v>
      </c>
      <c r="O109" s="250">
        <v>94850</v>
      </c>
      <c r="P109" s="250">
        <v>101900</v>
      </c>
      <c r="Q109" s="250">
        <v>108900</v>
      </c>
      <c r="R109" s="250">
        <v>115950</v>
      </c>
      <c r="S109">
        <v>211</v>
      </c>
      <c r="T109">
        <v>211</v>
      </c>
      <c r="U109" s="52">
        <v>211</v>
      </c>
    </row>
    <row r="110" spans="1:21">
      <c r="A110" t="s">
        <v>167</v>
      </c>
      <c r="B110" t="s">
        <v>591</v>
      </c>
      <c r="C110" s="250">
        <v>21350</v>
      </c>
      <c r="D110" s="250">
        <v>24400</v>
      </c>
      <c r="E110" s="250">
        <v>27450</v>
      </c>
      <c r="F110" s="250">
        <v>30450</v>
      </c>
      <c r="G110" s="250">
        <v>32900</v>
      </c>
      <c r="H110" s="250">
        <v>35350</v>
      </c>
      <c r="I110" s="250">
        <v>37800</v>
      </c>
      <c r="J110" s="250">
        <v>40200</v>
      </c>
      <c r="K110" s="250">
        <v>51150</v>
      </c>
      <c r="L110" s="250">
        <v>58450</v>
      </c>
      <c r="M110" s="250">
        <v>65750</v>
      </c>
      <c r="N110" s="250">
        <v>73100</v>
      </c>
      <c r="O110" s="250">
        <v>78950</v>
      </c>
      <c r="P110" s="250">
        <v>84750</v>
      </c>
      <c r="Q110" s="250">
        <v>90600</v>
      </c>
      <c r="R110" s="250">
        <v>96450</v>
      </c>
      <c r="S110">
        <v>213</v>
      </c>
      <c r="T110">
        <v>213</v>
      </c>
      <c r="U110" s="52">
        <v>213</v>
      </c>
    </row>
    <row r="111" spans="1:21">
      <c r="A111" t="s">
        <v>70</v>
      </c>
      <c r="B111" t="s">
        <v>594</v>
      </c>
      <c r="C111" s="250">
        <v>21350</v>
      </c>
      <c r="D111" s="250">
        <v>24400</v>
      </c>
      <c r="E111" s="250">
        <v>27450</v>
      </c>
      <c r="F111" s="250">
        <v>30450</v>
      </c>
      <c r="G111" s="250">
        <v>32900</v>
      </c>
      <c r="H111" s="250">
        <v>35350</v>
      </c>
      <c r="I111" s="250">
        <v>37800</v>
      </c>
      <c r="J111" s="250">
        <v>40200</v>
      </c>
      <c r="K111" s="250">
        <v>51150</v>
      </c>
      <c r="L111" s="250">
        <v>58450</v>
      </c>
      <c r="M111" s="250">
        <v>65750</v>
      </c>
      <c r="N111" s="250">
        <v>73100</v>
      </c>
      <c r="O111" s="250">
        <v>78950</v>
      </c>
      <c r="P111" s="250">
        <v>84750</v>
      </c>
      <c r="Q111" s="250">
        <v>90600</v>
      </c>
      <c r="R111" s="250">
        <v>96450</v>
      </c>
      <c r="S111">
        <v>215</v>
      </c>
      <c r="T111">
        <v>215</v>
      </c>
      <c r="U111" s="52">
        <v>215</v>
      </c>
    </row>
    <row r="112" spans="1:21">
      <c r="A112" t="s">
        <v>168</v>
      </c>
      <c r="B112" t="s">
        <v>597</v>
      </c>
      <c r="C112" s="250">
        <v>21850</v>
      </c>
      <c r="D112" s="250">
        <v>25000</v>
      </c>
      <c r="E112" s="250">
        <v>28100</v>
      </c>
      <c r="F112" s="250">
        <v>31200</v>
      </c>
      <c r="G112" s="250">
        <v>33700</v>
      </c>
      <c r="H112" s="250">
        <v>36200</v>
      </c>
      <c r="I112" s="250">
        <v>38700</v>
      </c>
      <c r="J112" s="250">
        <v>41200</v>
      </c>
      <c r="K112" s="250">
        <v>52400</v>
      </c>
      <c r="L112" s="250">
        <v>59900</v>
      </c>
      <c r="M112" s="250">
        <v>67400</v>
      </c>
      <c r="N112" s="250">
        <v>74900</v>
      </c>
      <c r="O112" s="250">
        <v>80850</v>
      </c>
      <c r="P112" s="250">
        <v>86850</v>
      </c>
      <c r="Q112" s="250">
        <v>92850</v>
      </c>
      <c r="R112" s="250">
        <v>98850</v>
      </c>
      <c r="S112">
        <v>217</v>
      </c>
      <c r="T112">
        <v>217</v>
      </c>
      <c r="U112" s="52">
        <v>217</v>
      </c>
    </row>
    <row r="113" spans="1:21">
      <c r="A113" t="s">
        <v>169</v>
      </c>
      <c r="B113" t="s">
        <v>600</v>
      </c>
      <c r="C113" s="250">
        <v>21350</v>
      </c>
      <c r="D113" s="250">
        <v>24400</v>
      </c>
      <c r="E113" s="250">
        <v>27450</v>
      </c>
      <c r="F113" s="250">
        <v>30450</v>
      </c>
      <c r="G113" s="250">
        <v>32900</v>
      </c>
      <c r="H113" s="250">
        <v>35350</v>
      </c>
      <c r="I113" s="250">
        <v>37800</v>
      </c>
      <c r="J113" s="250">
        <v>40200</v>
      </c>
      <c r="K113" s="250">
        <v>51150</v>
      </c>
      <c r="L113" s="250">
        <v>58450</v>
      </c>
      <c r="M113" s="250">
        <v>65750</v>
      </c>
      <c r="N113" s="250">
        <v>73100</v>
      </c>
      <c r="O113" s="250">
        <v>78950</v>
      </c>
      <c r="P113" s="250">
        <v>84750</v>
      </c>
      <c r="Q113" s="250">
        <v>90600</v>
      </c>
      <c r="R113" s="250">
        <v>96450</v>
      </c>
      <c r="S113">
        <v>219</v>
      </c>
      <c r="T113">
        <v>219</v>
      </c>
      <c r="U113" s="52">
        <v>219</v>
      </c>
    </row>
    <row r="114" spans="1:21">
      <c r="A114" t="s">
        <v>170</v>
      </c>
      <c r="B114" t="s">
        <v>603</v>
      </c>
      <c r="C114" s="250">
        <v>26700</v>
      </c>
      <c r="D114" s="250">
        <v>30500</v>
      </c>
      <c r="E114" s="250">
        <v>34300</v>
      </c>
      <c r="F114" s="250">
        <v>38100</v>
      </c>
      <c r="G114" s="250">
        <v>41150</v>
      </c>
      <c r="H114" s="250">
        <v>44200</v>
      </c>
      <c r="I114" s="250">
        <v>47250</v>
      </c>
      <c r="J114" s="250">
        <v>50300</v>
      </c>
      <c r="K114" s="250">
        <v>64000</v>
      </c>
      <c r="L114" s="250">
        <v>73150</v>
      </c>
      <c r="M114" s="250">
        <v>82300</v>
      </c>
      <c r="N114" s="250">
        <v>91450</v>
      </c>
      <c r="O114" s="250">
        <v>98750</v>
      </c>
      <c r="P114" s="250">
        <v>106050</v>
      </c>
      <c r="Q114" s="250">
        <v>113400</v>
      </c>
      <c r="R114" s="250">
        <v>120700</v>
      </c>
      <c r="S114">
        <v>221</v>
      </c>
      <c r="T114">
        <v>221</v>
      </c>
      <c r="U114" s="52">
        <v>221</v>
      </c>
    </row>
    <row r="115" spans="1:21">
      <c r="A115" t="s">
        <v>171</v>
      </c>
      <c r="B115" t="s">
        <v>606</v>
      </c>
      <c r="C115" s="250">
        <v>22350</v>
      </c>
      <c r="D115" s="250">
        <v>25550</v>
      </c>
      <c r="E115" s="250">
        <v>28750</v>
      </c>
      <c r="F115" s="250">
        <v>31900</v>
      </c>
      <c r="G115" s="250">
        <v>34500</v>
      </c>
      <c r="H115" s="250">
        <v>37050</v>
      </c>
      <c r="I115" s="250">
        <v>39600</v>
      </c>
      <c r="J115" s="250">
        <v>42150</v>
      </c>
      <c r="K115" s="250">
        <v>53600</v>
      </c>
      <c r="L115" s="250">
        <v>61250</v>
      </c>
      <c r="M115" s="250">
        <v>68900</v>
      </c>
      <c r="N115" s="250">
        <v>76550</v>
      </c>
      <c r="O115" s="250">
        <v>82700</v>
      </c>
      <c r="P115" s="250">
        <v>88800</v>
      </c>
      <c r="Q115" s="250">
        <v>94950</v>
      </c>
      <c r="R115" s="250">
        <v>101050</v>
      </c>
      <c r="S115">
        <v>223</v>
      </c>
      <c r="T115">
        <v>223</v>
      </c>
      <c r="U115" s="52">
        <v>223</v>
      </c>
    </row>
    <row r="116" spans="1:21">
      <c r="A116" t="s">
        <v>172</v>
      </c>
      <c r="B116" t="s">
        <v>609</v>
      </c>
      <c r="C116" s="250">
        <v>21350</v>
      </c>
      <c r="D116" s="250">
        <v>24400</v>
      </c>
      <c r="E116" s="250">
        <v>27450</v>
      </c>
      <c r="F116" s="250">
        <v>30450</v>
      </c>
      <c r="G116" s="250">
        <v>32900</v>
      </c>
      <c r="H116" s="250">
        <v>35350</v>
      </c>
      <c r="I116" s="250">
        <v>37800</v>
      </c>
      <c r="J116" s="250">
        <v>40200</v>
      </c>
      <c r="K116" s="250">
        <v>51150</v>
      </c>
      <c r="L116" s="250">
        <v>58450</v>
      </c>
      <c r="M116" s="250">
        <v>65750</v>
      </c>
      <c r="N116" s="250">
        <v>73100</v>
      </c>
      <c r="O116" s="250">
        <v>78950</v>
      </c>
      <c r="P116" s="250">
        <v>84750</v>
      </c>
      <c r="Q116" s="250">
        <v>90600</v>
      </c>
      <c r="R116" s="250">
        <v>96450</v>
      </c>
      <c r="S116">
        <v>225</v>
      </c>
      <c r="T116">
        <v>225</v>
      </c>
      <c r="U116" s="52">
        <v>225</v>
      </c>
    </row>
    <row r="117" spans="1:21">
      <c r="A117" t="s">
        <v>174</v>
      </c>
      <c r="B117" t="s">
        <v>612</v>
      </c>
      <c r="C117" s="250">
        <v>22200</v>
      </c>
      <c r="D117" s="250">
        <v>25400</v>
      </c>
      <c r="E117" s="250">
        <v>28550</v>
      </c>
      <c r="F117" s="250">
        <v>31700</v>
      </c>
      <c r="G117" s="250">
        <v>34250</v>
      </c>
      <c r="H117" s="250">
        <v>36800</v>
      </c>
      <c r="I117" s="250">
        <v>39350</v>
      </c>
      <c r="J117" s="250">
        <v>41850</v>
      </c>
      <c r="K117" s="250">
        <v>53250</v>
      </c>
      <c r="L117" s="250">
        <v>60850</v>
      </c>
      <c r="M117" s="250">
        <v>68450</v>
      </c>
      <c r="N117" s="250">
        <v>76100</v>
      </c>
      <c r="O117" s="250">
        <v>82150</v>
      </c>
      <c r="P117" s="250">
        <v>88250</v>
      </c>
      <c r="Q117" s="250">
        <v>94350</v>
      </c>
      <c r="R117" s="250">
        <v>100450</v>
      </c>
      <c r="S117">
        <v>227</v>
      </c>
      <c r="T117">
        <v>227</v>
      </c>
      <c r="U117" s="52">
        <v>227</v>
      </c>
    </row>
    <row r="118" spans="1:21">
      <c r="A118" t="s">
        <v>175</v>
      </c>
      <c r="B118" t="s">
        <v>615</v>
      </c>
      <c r="C118" s="250">
        <v>21350</v>
      </c>
      <c r="D118" s="250">
        <v>24400</v>
      </c>
      <c r="E118" s="250">
        <v>27450</v>
      </c>
      <c r="F118" s="250">
        <v>30450</v>
      </c>
      <c r="G118" s="250">
        <v>32900</v>
      </c>
      <c r="H118" s="250">
        <v>35350</v>
      </c>
      <c r="I118" s="250">
        <v>37800</v>
      </c>
      <c r="J118" s="250">
        <v>40200</v>
      </c>
      <c r="K118" s="250">
        <v>51150</v>
      </c>
      <c r="L118" s="250">
        <v>58450</v>
      </c>
      <c r="M118" s="250">
        <v>65750</v>
      </c>
      <c r="N118" s="250">
        <v>73100</v>
      </c>
      <c r="O118" s="250">
        <v>78950</v>
      </c>
      <c r="P118" s="250">
        <v>84750</v>
      </c>
      <c r="Q118" s="250">
        <v>90600</v>
      </c>
      <c r="R118" s="250">
        <v>96450</v>
      </c>
      <c r="S118">
        <v>229</v>
      </c>
      <c r="T118">
        <v>229</v>
      </c>
      <c r="U118" s="52">
        <v>229</v>
      </c>
    </row>
    <row r="119" spans="1:21">
      <c r="A119" t="s">
        <v>45</v>
      </c>
      <c r="B119" t="s">
        <v>410</v>
      </c>
      <c r="C119" s="250">
        <v>31150</v>
      </c>
      <c r="D119" s="250">
        <v>35600</v>
      </c>
      <c r="E119" s="250">
        <v>40050</v>
      </c>
      <c r="F119" s="250">
        <v>44500</v>
      </c>
      <c r="G119" s="250">
        <v>48100</v>
      </c>
      <c r="H119" s="250">
        <v>51650</v>
      </c>
      <c r="I119" s="250">
        <v>55200</v>
      </c>
      <c r="J119" s="250">
        <v>58750</v>
      </c>
      <c r="K119" s="250">
        <v>74750</v>
      </c>
      <c r="L119" s="250">
        <v>85450</v>
      </c>
      <c r="M119" s="250">
        <v>96100</v>
      </c>
      <c r="N119" s="250">
        <v>106800</v>
      </c>
      <c r="O119" s="250">
        <v>115350</v>
      </c>
      <c r="P119" s="250">
        <v>123900</v>
      </c>
      <c r="Q119" s="250">
        <v>132450</v>
      </c>
      <c r="R119" s="250">
        <v>141000</v>
      </c>
      <c r="S119">
        <v>231</v>
      </c>
      <c r="T119">
        <v>231</v>
      </c>
      <c r="U119" s="52">
        <v>231</v>
      </c>
    </row>
    <row r="120" spans="1:21">
      <c r="A120" t="s">
        <v>176</v>
      </c>
      <c r="B120" t="s">
        <v>620</v>
      </c>
      <c r="C120" s="250">
        <v>23050</v>
      </c>
      <c r="D120" s="250">
        <v>26350</v>
      </c>
      <c r="E120" s="250">
        <v>29650</v>
      </c>
      <c r="F120" s="250">
        <v>32900</v>
      </c>
      <c r="G120" s="250">
        <v>35550</v>
      </c>
      <c r="H120" s="250">
        <v>38200</v>
      </c>
      <c r="I120" s="250">
        <v>40800</v>
      </c>
      <c r="J120" s="250">
        <v>43450</v>
      </c>
      <c r="K120" s="250">
        <v>55250</v>
      </c>
      <c r="L120" s="250">
        <v>63150</v>
      </c>
      <c r="M120" s="250">
        <v>71050</v>
      </c>
      <c r="N120" s="250">
        <v>78950</v>
      </c>
      <c r="O120" s="250">
        <v>85300</v>
      </c>
      <c r="P120" s="250">
        <v>91600</v>
      </c>
      <c r="Q120" s="250">
        <v>97900</v>
      </c>
      <c r="R120" s="250">
        <v>104250</v>
      </c>
      <c r="S120">
        <v>233</v>
      </c>
      <c r="T120">
        <v>233</v>
      </c>
      <c r="U120" s="52">
        <v>233</v>
      </c>
    </row>
    <row r="121" spans="1:21">
      <c r="A121" t="s">
        <v>75</v>
      </c>
      <c r="B121" t="s">
        <v>623</v>
      </c>
      <c r="C121" s="250">
        <v>24000</v>
      </c>
      <c r="D121" s="250">
        <v>27400</v>
      </c>
      <c r="E121" s="250">
        <v>30850</v>
      </c>
      <c r="F121" s="250">
        <v>34250</v>
      </c>
      <c r="G121" s="250">
        <v>37000</v>
      </c>
      <c r="H121" s="250">
        <v>39750</v>
      </c>
      <c r="I121" s="250">
        <v>42500</v>
      </c>
      <c r="J121" s="250">
        <v>45250</v>
      </c>
      <c r="K121" s="250">
        <v>57550</v>
      </c>
      <c r="L121" s="250">
        <v>65750</v>
      </c>
      <c r="M121" s="250">
        <v>74000</v>
      </c>
      <c r="N121" s="250">
        <v>82200</v>
      </c>
      <c r="O121" s="250">
        <v>88800</v>
      </c>
      <c r="P121" s="250">
        <v>95350</v>
      </c>
      <c r="Q121" s="250">
        <v>101950</v>
      </c>
      <c r="R121" s="250">
        <v>108500</v>
      </c>
      <c r="S121">
        <v>235</v>
      </c>
      <c r="T121">
        <v>235</v>
      </c>
      <c r="U121" s="52">
        <v>235</v>
      </c>
    </row>
    <row r="122" spans="1:21">
      <c r="A122" t="s">
        <v>177</v>
      </c>
      <c r="B122" t="s">
        <v>626</v>
      </c>
      <c r="C122" s="250">
        <v>23950</v>
      </c>
      <c r="D122" s="250">
        <v>27400</v>
      </c>
      <c r="E122" s="250">
        <v>30800</v>
      </c>
      <c r="F122" s="250">
        <v>34200</v>
      </c>
      <c r="G122" s="250">
        <v>36950</v>
      </c>
      <c r="H122" s="250">
        <v>39700</v>
      </c>
      <c r="I122" s="250">
        <v>42450</v>
      </c>
      <c r="J122" s="250">
        <v>45150</v>
      </c>
      <c r="K122" s="250">
        <v>57450</v>
      </c>
      <c r="L122" s="250">
        <v>65650</v>
      </c>
      <c r="M122" s="250">
        <v>73850</v>
      </c>
      <c r="N122" s="250">
        <v>82100</v>
      </c>
      <c r="O122" s="250">
        <v>88650</v>
      </c>
      <c r="P122" s="250">
        <v>95200</v>
      </c>
      <c r="Q122" s="250">
        <v>101800</v>
      </c>
      <c r="R122" s="250">
        <v>108350</v>
      </c>
      <c r="S122">
        <v>237</v>
      </c>
      <c r="T122">
        <v>237</v>
      </c>
      <c r="U122" s="52">
        <v>237</v>
      </c>
    </row>
    <row r="123" spans="1:21">
      <c r="A123" t="s">
        <v>178</v>
      </c>
      <c r="B123" t="s">
        <v>629</v>
      </c>
      <c r="C123" s="250">
        <v>25800</v>
      </c>
      <c r="D123" s="250">
        <v>29500</v>
      </c>
      <c r="E123" s="250">
        <v>33200</v>
      </c>
      <c r="F123" s="250">
        <v>36850</v>
      </c>
      <c r="G123" s="250">
        <v>39800</v>
      </c>
      <c r="H123" s="250">
        <v>42750</v>
      </c>
      <c r="I123" s="250">
        <v>45700</v>
      </c>
      <c r="J123" s="250">
        <v>48650</v>
      </c>
      <c r="K123" s="250">
        <v>61900</v>
      </c>
      <c r="L123" s="250">
        <v>70750</v>
      </c>
      <c r="M123" s="250">
        <v>79600</v>
      </c>
      <c r="N123" s="250">
        <v>88450</v>
      </c>
      <c r="O123" s="250">
        <v>95500</v>
      </c>
      <c r="P123" s="250">
        <v>102600</v>
      </c>
      <c r="Q123" s="250">
        <v>109650</v>
      </c>
      <c r="R123" s="250">
        <v>116750</v>
      </c>
      <c r="S123">
        <v>239</v>
      </c>
      <c r="T123">
        <v>239</v>
      </c>
      <c r="U123" s="52">
        <v>239</v>
      </c>
    </row>
    <row r="124" spans="1:21">
      <c r="A124" t="s">
        <v>179</v>
      </c>
      <c r="B124" t="s">
        <v>632</v>
      </c>
      <c r="C124" s="250">
        <v>22650</v>
      </c>
      <c r="D124" s="250">
        <v>25900</v>
      </c>
      <c r="E124" s="250">
        <v>29150</v>
      </c>
      <c r="F124" s="250">
        <v>32350</v>
      </c>
      <c r="G124" s="250">
        <v>34950</v>
      </c>
      <c r="H124" s="250">
        <v>37550</v>
      </c>
      <c r="I124" s="250">
        <v>40150</v>
      </c>
      <c r="J124" s="250">
        <v>42750</v>
      </c>
      <c r="K124" s="250">
        <v>54350</v>
      </c>
      <c r="L124" s="250">
        <v>62100</v>
      </c>
      <c r="M124" s="250">
        <v>69900</v>
      </c>
      <c r="N124" s="250">
        <v>77650</v>
      </c>
      <c r="O124" s="250">
        <v>83850</v>
      </c>
      <c r="P124" s="250">
        <v>90050</v>
      </c>
      <c r="Q124" s="250">
        <v>96250</v>
      </c>
      <c r="R124" s="250">
        <v>102500</v>
      </c>
      <c r="S124">
        <v>241</v>
      </c>
      <c r="T124">
        <v>241</v>
      </c>
      <c r="U124" s="52">
        <v>241</v>
      </c>
    </row>
    <row r="125" spans="1:21">
      <c r="A125" t="s">
        <v>180</v>
      </c>
      <c r="B125" t="s">
        <v>635</v>
      </c>
      <c r="C125" s="250">
        <v>23600</v>
      </c>
      <c r="D125" s="250">
        <v>27000</v>
      </c>
      <c r="E125" s="250">
        <v>30350</v>
      </c>
      <c r="F125" s="250">
        <v>33700</v>
      </c>
      <c r="G125" s="250">
        <v>36400</v>
      </c>
      <c r="H125" s="250">
        <v>39100</v>
      </c>
      <c r="I125" s="250">
        <v>41800</v>
      </c>
      <c r="J125" s="250">
        <v>44500</v>
      </c>
      <c r="K125" s="250">
        <v>56600</v>
      </c>
      <c r="L125" s="250">
        <v>64700</v>
      </c>
      <c r="M125" s="250">
        <v>72800</v>
      </c>
      <c r="N125" s="250">
        <v>80900</v>
      </c>
      <c r="O125" s="250">
        <v>87350</v>
      </c>
      <c r="P125" s="250">
        <v>93800</v>
      </c>
      <c r="Q125" s="250">
        <v>100300</v>
      </c>
      <c r="R125" s="250">
        <v>106750</v>
      </c>
      <c r="S125">
        <v>243</v>
      </c>
      <c r="T125">
        <v>243</v>
      </c>
      <c r="U125" s="52">
        <v>243</v>
      </c>
    </row>
    <row r="126" spans="1:21">
      <c r="A126" t="s">
        <v>31</v>
      </c>
      <c r="B126" t="s">
        <v>572</v>
      </c>
      <c r="C126" s="250">
        <v>23050</v>
      </c>
      <c r="D126" s="250">
        <v>26350</v>
      </c>
      <c r="E126" s="250">
        <v>29650</v>
      </c>
      <c r="F126" s="250">
        <v>32900</v>
      </c>
      <c r="G126" s="250">
        <v>35550</v>
      </c>
      <c r="H126" s="250">
        <v>38200</v>
      </c>
      <c r="I126" s="250">
        <v>40800</v>
      </c>
      <c r="J126" s="250">
        <v>43450</v>
      </c>
      <c r="K126" s="250">
        <v>55250</v>
      </c>
      <c r="L126" s="250">
        <v>63150</v>
      </c>
      <c r="M126" s="250">
        <v>71050</v>
      </c>
      <c r="N126" s="250">
        <v>78950</v>
      </c>
      <c r="O126" s="250">
        <v>85300</v>
      </c>
      <c r="P126" s="250">
        <v>91600</v>
      </c>
      <c r="Q126" s="250">
        <v>97900</v>
      </c>
      <c r="R126" s="250">
        <v>104250</v>
      </c>
      <c r="S126">
        <v>245</v>
      </c>
      <c r="T126">
        <v>245</v>
      </c>
      <c r="U126" s="52">
        <v>245</v>
      </c>
    </row>
    <row r="127" spans="1:21">
      <c r="A127" t="s">
        <v>181</v>
      </c>
      <c r="B127" t="s">
        <v>640</v>
      </c>
      <c r="C127" s="250">
        <v>21350</v>
      </c>
      <c r="D127" s="250">
        <v>24400</v>
      </c>
      <c r="E127" s="250">
        <v>27450</v>
      </c>
      <c r="F127" s="250">
        <v>30450</v>
      </c>
      <c r="G127" s="250">
        <v>32900</v>
      </c>
      <c r="H127" s="250">
        <v>35350</v>
      </c>
      <c r="I127" s="250">
        <v>37800</v>
      </c>
      <c r="J127" s="250">
        <v>40200</v>
      </c>
      <c r="K127" s="250">
        <v>51150</v>
      </c>
      <c r="L127" s="250">
        <v>58450</v>
      </c>
      <c r="M127" s="250">
        <v>65750</v>
      </c>
      <c r="N127" s="250">
        <v>73100</v>
      </c>
      <c r="O127" s="250">
        <v>78950</v>
      </c>
      <c r="P127" s="250">
        <v>84750</v>
      </c>
      <c r="Q127" s="250">
        <v>90600</v>
      </c>
      <c r="R127" s="250">
        <v>96450</v>
      </c>
      <c r="S127">
        <v>247</v>
      </c>
      <c r="T127">
        <v>247</v>
      </c>
      <c r="U127" s="52">
        <v>247</v>
      </c>
    </row>
    <row r="128" spans="1:21">
      <c r="A128" t="s">
        <v>182</v>
      </c>
      <c r="B128" t="s">
        <v>643</v>
      </c>
      <c r="C128" s="250">
        <v>21350</v>
      </c>
      <c r="D128" s="250">
        <v>24400</v>
      </c>
      <c r="E128" s="250">
        <v>27450</v>
      </c>
      <c r="F128" s="250">
        <v>30450</v>
      </c>
      <c r="G128" s="250">
        <v>32900</v>
      </c>
      <c r="H128" s="250">
        <v>35350</v>
      </c>
      <c r="I128" s="250">
        <v>37800</v>
      </c>
      <c r="J128" s="250">
        <v>40200</v>
      </c>
      <c r="K128" s="250">
        <v>51150</v>
      </c>
      <c r="L128" s="250">
        <v>58450</v>
      </c>
      <c r="M128" s="250">
        <v>65750</v>
      </c>
      <c r="N128" s="250">
        <v>73100</v>
      </c>
      <c r="O128" s="250">
        <v>78950</v>
      </c>
      <c r="P128" s="250">
        <v>84750</v>
      </c>
      <c r="Q128" s="250">
        <v>90600</v>
      </c>
      <c r="R128" s="250">
        <v>96450</v>
      </c>
      <c r="S128">
        <v>249</v>
      </c>
      <c r="T128">
        <v>249</v>
      </c>
      <c r="U128" s="52">
        <v>249</v>
      </c>
    </row>
    <row r="129" spans="1:21">
      <c r="A129" t="s">
        <v>46</v>
      </c>
      <c r="B129" t="s">
        <v>646</v>
      </c>
      <c r="C129" s="250">
        <v>28300</v>
      </c>
      <c r="D129" s="250">
        <v>32350</v>
      </c>
      <c r="E129" s="250">
        <v>36400</v>
      </c>
      <c r="F129" s="250">
        <v>40400</v>
      </c>
      <c r="G129" s="250">
        <v>43650</v>
      </c>
      <c r="H129" s="250">
        <v>46900</v>
      </c>
      <c r="I129" s="250">
        <v>50100</v>
      </c>
      <c r="J129" s="250">
        <v>53350</v>
      </c>
      <c r="K129" s="250">
        <v>67850</v>
      </c>
      <c r="L129" s="250">
        <v>77550</v>
      </c>
      <c r="M129" s="250">
        <v>87250</v>
      </c>
      <c r="N129" s="250">
        <v>96950</v>
      </c>
      <c r="O129" s="250">
        <v>104700</v>
      </c>
      <c r="P129" s="250">
        <v>112450</v>
      </c>
      <c r="Q129" s="250">
        <v>120250</v>
      </c>
      <c r="R129" s="250">
        <v>128000</v>
      </c>
      <c r="S129">
        <v>251</v>
      </c>
      <c r="T129">
        <v>251</v>
      </c>
      <c r="U129" s="52">
        <v>251</v>
      </c>
    </row>
    <row r="130" spans="1:21">
      <c r="A130" t="s">
        <v>18</v>
      </c>
      <c r="B130" t="s">
        <v>373</v>
      </c>
      <c r="C130" s="250">
        <v>22200</v>
      </c>
      <c r="D130" s="250">
        <v>25400</v>
      </c>
      <c r="E130" s="250">
        <v>28550</v>
      </c>
      <c r="F130" s="250">
        <v>31700</v>
      </c>
      <c r="G130" s="250">
        <v>34250</v>
      </c>
      <c r="H130" s="250">
        <v>36800</v>
      </c>
      <c r="I130" s="250">
        <v>39350</v>
      </c>
      <c r="J130" s="250">
        <v>41850</v>
      </c>
      <c r="K130" s="250">
        <v>53250</v>
      </c>
      <c r="L130" s="250">
        <v>60850</v>
      </c>
      <c r="M130" s="250">
        <v>68450</v>
      </c>
      <c r="N130" s="250">
        <v>76100</v>
      </c>
      <c r="O130" s="250">
        <v>82150</v>
      </c>
      <c r="P130" s="250">
        <v>88250</v>
      </c>
      <c r="Q130" s="250">
        <v>94350</v>
      </c>
      <c r="R130" s="250">
        <v>100450</v>
      </c>
      <c r="S130">
        <v>253</v>
      </c>
      <c r="T130">
        <v>253</v>
      </c>
      <c r="U130" s="52">
        <v>253</v>
      </c>
    </row>
    <row r="131" spans="1:21">
      <c r="A131" t="s">
        <v>183</v>
      </c>
      <c r="B131" t="s">
        <v>651</v>
      </c>
      <c r="C131" s="250">
        <v>23550</v>
      </c>
      <c r="D131" s="250">
        <v>26900</v>
      </c>
      <c r="E131" s="250">
        <v>30250</v>
      </c>
      <c r="F131" s="250">
        <v>33600</v>
      </c>
      <c r="G131" s="250">
        <v>36300</v>
      </c>
      <c r="H131" s="250">
        <v>39000</v>
      </c>
      <c r="I131" s="250">
        <v>41700</v>
      </c>
      <c r="J131" s="250">
        <v>44400</v>
      </c>
      <c r="K131" s="250">
        <v>56450</v>
      </c>
      <c r="L131" s="250">
        <v>64500</v>
      </c>
      <c r="M131" s="250">
        <v>72600</v>
      </c>
      <c r="N131" s="250">
        <v>80650</v>
      </c>
      <c r="O131" s="250">
        <v>87100</v>
      </c>
      <c r="P131" s="250">
        <v>93550</v>
      </c>
      <c r="Q131" s="250">
        <v>100000</v>
      </c>
      <c r="R131" s="250">
        <v>106450</v>
      </c>
      <c r="S131">
        <v>255</v>
      </c>
      <c r="T131">
        <v>255</v>
      </c>
      <c r="U131" s="52">
        <v>255</v>
      </c>
    </row>
    <row r="132" spans="1:21">
      <c r="A132" t="s">
        <v>47</v>
      </c>
      <c r="B132" t="s">
        <v>410</v>
      </c>
      <c r="C132" s="250">
        <v>31150</v>
      </c>
      <c r="D132" s="250">
        <v>35600</v>
      </c>
      <c r="E132" s="250">
        <v>40050</v>
      </c>
      <c r="F132" s="250">
        <v>44500</v>
      </c>
      <c r="G132" s="250">
        <v>48100</v>
      </c>
      <c r="H132" s="250">
        <v>51650</v>
      </c>
      <c r="I132" s="250">
        <v>55200</v>
      </c>
      <c r="J132" s="250">
        <v>58750</v>
      </c>
      <c r="K132" s="250">
        <v>74750</v>
      </c>
      <c r="L132" s="250">
        <v>85450</v>
      </c>
      <c r="M132" s="250">
        <v>96100</v>
      </c>
      <c r="N132" s="250">
        <v>106800</v>
      </c>
      <c r="O132" s="250">
        <v>115350</v>
      </c>
      <c r="P132" s="250">
        <v>123900</v>
      </c>
      <c r="Q132" s="250">
        <v>132450</v>
      </c>
      <c r="R132" s="250">
        <v>141000</v>
      </c>
      <c r="S132">
        <v>257</v>
      </c>
      <c r="T132">
        <v>257</v>
      </c>
      <c r="U132" s="52">
        <v>257</v>
      </c>
    </row>
    <row r="133" spans="1:21">
      <c r="A133" t="s">
        <v>184</v>
      </c>
      <c r="B133" t="s">
        <v>656</v>
      </c>
      <c r="C133" s="250">
        <v>36350</v>
      </c>
      <c r="D133" s="250">
        <v>41550</v>
      </c>
      <c r="E133" s="250">
        <v>46750</v>
      </c>
      <c r="F133" s="250">
        <v>51900</v>
      </c>
      <c r="G133" s="250">
        <v>56100</v>
      </c>
      <c r="H133" s="250">
        <v>60250</v>
      </c>
      <c r="I133" s="250">
        <v>64400</v>
      </c>
      <c r="J133" s="250">
        <v>68550</v>
      </c>
      <c r="K133" s="250">
        <v>87200</v>
      </c>
      <c r="L133" s="250">
        <v>99650</v>
      </c>
      <c r="M133" s="250">
        <v>112100</v>
      </c>
      <c r="N133" s="250">
        <v>124550</v>
      </c>
      <c r="O133" s="250">
        <v>134500</v>
      </c>
      <c r="P133" s="250">
        <v>144500</v>
      </c>
      <c r="Q133" s="250">
        <v>154450</v>
      </c>
      <c r="R133" s="250">
        <v>164400</v>
      </c>
      <c r="S133">
        <v>259</v>
      </c>
      <c r="T133">
        <v>259</v>
      </c>
      <c r="U133" s="52">
        <v>259</v>
      </c>
    </row>
    <row r="134" spans="1:21">
      <c r="A134" t="s">
        <v>185</v>
      </c>
      <c r="B134" t="s">
        <v>659</v>
      </c>
      <c r="C134" s="250">
        <v>21350</v>
      </c>
      <c r="D134" s="250">
        <v>24400</v>
      </c>
      <c r="E134" s="250">
        <v>27450</v>
      </c>
      <c r="F134" s="250">
        <v>30450</v>
      </c>
      <c r="G134" s="250">
        <v>32900</v>
      </c>
      <c r="H134" s="250">
        <v>35350</v>
      </c>
      <c r="I134" s="250">
        <v>37800</v>
      </c>
      <c r="J134" s="250">
        <v>40200</v>
      </c>
      <c r="K134" s="250">
        <v>51150</v>
      </c>
      <c r="L134" s="250">
        <v>58450</v>
      </c>
      <c r="M134" s="250">
        <v>65750</v>
      </c>
      <c r="N134" s="250">
        <v>73100</v>
      </c>
      <c r="O134" s="250">
        <v>78950</v>
      </c>
      <c r="P134" s="250">
        <v>84750</v>
      </c>
      <c r="Q134" s="250">
        <v>90600</v>
      </c>
      <c r="R134" s="250">
        <v>96450</v>
      </c>
      <c r="S134">
        <v>261</v>
      </c>
      <c r="T134">
        <v>261</v>
      </c>
      <c r="U134" s="52">
        <v>261</v>
      </c>
    </row>
    <row r="135" spans="1:21">
      <c r="A135" t="s">
        <v>186</v>
      </c>
      <c r="B135" t="s">
        <v>662</v>
      </c>
      <c r="C135" s="250">
        <v>26850</v>
      </c>
      <c r="D135" s="250">
        <v>30650</v>
      </c>
      <c r="E135" s="250">
        <v>34500</v>
      </c>
      <c r="F135" s="250">
        <v>38300</v>
      </c>
      <c r="G135" s="250">
        <v>41400</v>
      </c>
      <c r="H135" s="250">
        <v>44450</v>
      </c>
      <c r="I135" s="250">
        <v>47500</v>
      </c>
      <c r="J135" s="250">
        <v>50600</v>
      </c>
      <c r="K135" s="250">
        <v>64350</v>
      </c>
      <c r="L135" s="250">
        <v>73550</v>
      </c>
      <c r="M135" s="250">
        <v>82750</v>
      </c>
      <c r="N135" s="250">
        <v>91900</v>
      </c>
      <c r="O135" s="250">
        <v>99250</v>
      </c>
      <c r="P135" s="250">
        <v>106650</v>
      </c>
      <c r="Q135" s="250">
        <v>114000</v>
      </c>
      <c r="R135" s="250">
        <v>121350</v>
      </c>
      <c r="S135">
        <v>263</v>
      </c>
      <c r="T135">
        <v>263</v>
      </c>
      <c r="U135" s="52">
        <v>263</v>
      </c>
    </row>
    <row r="136" spans="1:21">
      <c r="A136" t="s">
        <v>187</v>
      </c>
      <c r="B136" t="s">
        <v>665</v>
      </c>
      <c r="C136" s="250">
        <v>23250</v>
      </c>
      <c r="D136" s="250">
        <v>26550</v>
      </c>
      <c r="E136" s="250">
        <v>29850</v>
      </c>
      <c r="F136" s="250">
        <v>33150</v>
      </c>
      <c r="G136" s="250">
        <v>35850</v>
      </c>
      <c r="H136" s="250">
        <v>38500</v>
      </c>
      <c r="I136" s="250">
        <v>41150</v>
      </c>
      <c r="J136" s="250">
        <v>43800</v>
      </c>
      <c r="K136" s="250">
        <v>55700</v>
      </c>
      <c r="L136" s="250">
        <v>63650</v>
      </c>
      <c r="M136" s="250">
        <v>71600</v>
      </c>
      <c r="N136" s="250">
        <v>79550</v>
      </c>
      <c r="O136" s="250">
        <v>85900</v>
      </c>
      <c r="P136" s="250">
        <v>92300</v>
      </c>
      <c r="Q136" s="250">
        <v>98650</v>
      </c>
      <c r="R136" s="250">
        <v>105000</v>
      </c>
      <c r="S136">
        <v>265</v>
      </c>
      <c r="T136">
        <v>265</v>
      </c>
      <c r="U136" s="52">
        <v>265</v>
      </c>
    </row>
    <row r="137" spans="1:21">
      <c r="A137" t="s">
        <v>188</v>
      </c>
      <c r="B137" t="s">
        <v>668</v>
      </c>
      <c r="C137" s="250">
        <v>21350</v>
      </c>
      <c r="D137" s="250">
        <v>24400</v>
      </c>
      <c r="E137" s="250">
        <v>27450</v>
      </c>
      <c r="F137" s="250">
        <v>30450</v>
      </c>
      <c r="G137" s="250">
        <v>32900</v>
      </c>
      <c r="H137" s="250">
        <v>35350</v>
      </c>
      <c r="I137" s="250">
        <v>37800</v>
      </c>
      <c r="J137" s="250">
        <v>40200</v>
      </c>
      <c r="K137" s="250">
        <v>51150</v>
      </c>
      <c r="L137" s="250">
        <v>58450</v>
      </c>
      <c r="M137" s="250">
        <v>65750</v>
      </c>
      <c r="N137" s="250">
        <v>73100</v>
      </c>
      <c r="O137" s="250">
        <v>78950</v>
      </c>
      <c r="P137" s="250">
        <v>84750</v>
      </c>
      <c r="Q137" s="250">
        <v>90600</v>
      </c>
      <c r="R137" s="250">
        <v>96450</v>
      </c>
      <c r="S137">
        <v>267</v>
      </c>
      <c r="T137">
        <v>267</v>
      </c>
      <c r="U137" s="52">
        <v>267</v>
      </c>
    </row>
    <row r="138" spans="1:21">
      <c r="A138" t="s">
        <v>189</v>
      </c>
      <c r="B138" t="s">
        <v>671</v>
      </c>
      <c r="C138" s="250">
        <v>28950</v>
      </c>
      <c r="D138" s="250">
        <v>33050</v>
      </c>
      <c r="E138" s="250">
        <v>37200</v>
      </c>
      <c r="F138" s="250">
        <v>41300</v>
      </c>
      <c r="G138" s="250">
        <v>44650</v>
      </c>
      <c r="H138" s="250">
        <v>47950</v>
      </c>
      <c r="I138" s="250">
        <v>51250</v>
      </c>
      <c r="J138" s="250">
        <v>54550</v>
      </c>
      <c r="K138" s="250">
        <v>69400</v>
      </c>
      <c r="L138" s="250">
        <v>79300</v>
      </c>
      <c r="M138" s="250">
        <v>89200</v>
      </c>
      <c r="N138" s="250">
        <v>99100</v>
      </c>
      <c r="O138" s="250">
        <v>107050</v>
      </c>
      <c r="P138" s="250">
        <v>115000</v>
      </c>
      <c r="Q138" s="250">
        <v>122900</v>
      </c>
      <c r="R138" s="250">
        <v>130850</v>
      </c>
      <c r="S138">
        <v>269</v>
      </c>
      <c r="T138">
        <v>269</v>
      </c>
      <c r="U138" s="52">
        <v>269</v>
      </c>
    </row>
    <row r="139" spans="1:21">
      <c r="A139" t="s">
        <v>190</v>
      </c>
      <c r="B139" t="s">
        <v>674</v>
      </c>
      <c r="C139" s="250">
        <v>21350</v>
      </c>
      <c r="D139" s="250">
        <v>24400</v>
      </c>
      <c r="E139" s="250">
        <v>27450</v>
      </c>
      <c r="F139" s="250">
        <v>30450</v>
      </c>
      <c r="G139" s="250">
        <v>32900</v>
      </c>
      <c r="H139" s="250">
        <v>35350</v>
      </c>
      <c r="I139" s="250">
        <v>37800</v>
      </c>
      <c r="J139" s="250">
        <v>40200</v>
      </c>
      <c r="K139" s="250">
        <v>51150</v>
      </c>
      <c r="L139" s="250">
        <v>58450</v>
      </c>
      <c r="M139" s="250">
        <v>65750</v>
      </c>
      <c r="N139" s="250">
        <v>73100</v>
      </c>
      <c r="O139" s="250">
        <v>78950</v>
      </c>
      <c r="P139" s="250">
        <v>84750</v>
      </c>
      <c r="Q139" s="250">
        <v>90600</v>
      </c>
      <c r="R139" s="250">
        <v>96450</v>
      </c>
      <c r="S139">
        <v>271</v>
      </c>
      <c r="T139">
        <v>271</v>
      </c>
      <c r="U139" s="52">
        <v>271</v>
      </c>
    </row>
    <row r="140" spans="1:21">
      <c r="A140" t="s">
        <v>192</v>
      </c>
      <c r="B140" t="s">
        <v>677</v>
      </c>
      <c r="C140" s="250">
        <v>21350</v>
      </c>
      <c r="D140" s="250">
        <v>24400</v>
      </c>
      <c r="E140" s="250">
        <v>27450</v>
      </c>
      <c r="F140" s="250">
        <v>30450</v>
      </c>
      <c r="G140" s="250">
        <v>32900</v>
      </c>
      <c r="H140" s="250">
        <v>35350</v>
      </c>
      <c r="I140" s="250">
        <v>37800</v>
      </c>
      <c r="J140" s="250">
        <v>40200</v>
      </c>
      <c r="K140" s="250">
        <v>51150</v>
      </c>
      <c r="L140" s="250">
        <v>58450</v>
      </c>
      <c r="M140" s="250">
        <v>65750</v>
      </c>
      <c r="N140" s="250">
        <v>73100</v>
      </c>
      <c r="O140" s="250">
        <v>78950</v>
      </c>
      <c r="P140" s="250">
        <v>84750</v>
      </c>
      <c r="Q140" s="250">
        <v>90600</v>
      </c>
      <c r="R140" s="250">
        <v>96450</v>
      </c>
      <c r="S140">
        <v>273</v>
      </c>
      <c r="T140">
        <v>273</v>
      </c>
      <c r="U140" s="52">
        <v>273</v>
      </c>
    </row>
    <row r="141" spans="1:21" ht="15.75" thickBot="1">
      <c r="A141" t="s">
        <v>193</v>
      </c>
      <c r="B141" t="s">
        <v>680</v>
      </c>
      <c r="C141" s="250">
        <v>21950</v>
      </c>
      <c r="D141" s="250">
        <v>25050</v>
      </c>
      <c r="E141" s="250">
        <v>28200</v>
      </c>
      <c r="F141" s="250">
        <v>31300</v>
      </c>
      <c r="G141" s="250">
        <v>33850</v>
      </c>
      <c r="H141" s="250">
        <v>36350</v>
      </c>
      <c r="I141" s="250">
        <v>38850</v>
      </c>
      <c r="J141" s="250">
        <v>41350</v>
      </c>
      <c r="K141" s="250">
        <v>52600</v>
      </c>
      <c r="L141" s="250">
        <v>60100</v>
      </c>
      <c r="M141" s="250">
        <v>67600</v>
      </c>
      <c r="N141" s="250">
        <v>75100</v>
      </c>
      <c r="O141" s="250">
        <v>81150</v>
      </c>
      <c r="P141" s="250">
        <v>87150</v>
      </c>
      <c r="Q141" s="250">
        <v>93150</v>
      </c>
      <c r="R141" s="250">
        <v>99150</v>
      </c>
      <c r="S141">
        <v>275</v>
      </c>
      <c r="T141">
        <v>275</v>
      </c>
      <c r="U141" s="52">
        <v>275</v>
      </c>
    </row>
    <row r="142" spans="1:21" ht="15.75" thickTop="1">
      <c r="A142" s="323" t="s">
        <v>194</v>
      </c>
      <c r="B142" s="324" t="s">
        <v>692</v>
      </c>
      <c r="C142" s="325">
        <v>21350</v>
      </c>
      <c r="D142" s="325">
        <v>24400</v>
      </c>
      <c r="E142" s="325">
        <v>27450</v>
      </c>
      <c r="F142" s="325">
        <v>30450</v>
      </c>
      <c r="G142" s="325">
        <v>32900</v>
      </c>
      <c r="H142" s="325">
        <v>35350</v>
      </c>
      <c r="I142" s="325">
        <v>37800</v>
      </c>
      <c r="J142" s="325">
        <v>40200</v>
      </c>
      <c r="K142" s="325">
        <v>51150</v>
      </c>
      <c r="L142" s="325">
        <v>58450</v>
      </c>
      <c r="M142" s="325">
        <v>65750</v>
      </c>
      <c r="N142" s="325">
        <v>73100</v>
      </c>
      <c r="O142" s="325">
        <v>78950</v>
      </c>
      <c r="P142" s="325">
        <v>84750</v>
      </c>
      <c r="Q142" s="325">
        <v>90600</v>
      </c>
      <c r="R142" s="325">
        <v>96450</v>
      </c>
      <c r="S142" s="324">
        <v>283</v>
      </c>
      <c r="T142" s="326">
        <v>277</v>
      </c>
      <c r="U142" s="52">
        <v>277</v>
      </c>
    </row>
    <row r="143" spans="1:21">
      <c r="A143" s="327" t="s">
        <v>196</v>
      </c>
      <c r="B143" s="328" t="s">
        <v>683</v>
      </c>
      <c r="C143" s="329">
        <v>21350</v>
      </c>
      <c r="D143" s="329">
        <v>24400</v>
      </c>
      <c r="E143" s="329">
        <v>27450</v>
      </c>
      <c r="F143" s="329">
        <v>30450</v>
      </c>
      <c r="G143" s="329">
        <v>32900</v>
      </c>
      <c r="H143" s="329">
        <v>35350</v>
      </c>
      <c r="I143" s="329">
        <v>37800</v>
      </c>
      <c r="J143" s="329">
        <v>40200</v>
      </c>
      <c r="K143" s="329">
        <v>51150</v>
      </c>
      <c r="L143" s="329">
        <v>58450</v>
      </c>
      <c r="M143" s="329">
        <v>65750</v>
      </c>
      <c r="N143" s="329">
        <v>73100</v>
      </c>
      <c r="O143" s="329">
        <v>78950</v>
      </c>
      <c r="P143" s="329">
        <v>84750</v>
      </c>
      <c r="Q143" s="329">
        <v>90600</v>
      </c>
      <c r="R143" s="329">
        <v>96450</v>
      </c>
      <c r="S143" s="328">
        <v>277</v>
      </c>
      <c r="T143" s="330">
        <v>279</v>
      </c>
      <c r="U143" s="52">
        <v>279</v>
      </c>
    </row>
    <row r="144" spans="1:21">
      <c r="A144" s="327" t="s">
        <v>197</v>
      </c>
      <c r="B144" s="328" t="s">
        <v>686</v>
      </c>
      <c r="C144" s="329">
        <v>21350</v>
      </c>
      <c r="D144" s="329">
        <v>24400</v>
      </c>
      <c r="E144" s="329">
        <v>27450</v>
      </c>
      <c r="F144" s="329">
        <v>30450</v>
      </c>
      <c r="G144" s="329">
        <v>32900</v>
      </c>
      <c r="H144" s="329">
        <v>35350</v>
      </c>
      <c r="I144" s="329">
        <v>37800</v>
      </c>
      <c r="J144" s="329">
        <v>40200</v>
      </c>
      <c r="K144" s="329">
        <v>51150</v>
      </c>
      <c r="L144" s="329">
        <v>58450</v>
      </c>
      <c r="M144" s="329">
        <v>65750</v>
      </c>
      <c r="N144" s="329">
        <v>73100</v>
      </c>
      <c r="O144" s="329">
        <v>78950</v>
      </c>
      <c r="P144" s="329">
        <v>84750</v>
      </c>
      <c r="Q144" s="329">
        <v>90600</v>
      </c>
      <c r="R144" s="329">
        <v>96450</v>
      </c>
      <c r="S144" s="328">
        <v>279</v>
      </c>
      <c r="T144" s="330">
        <v>281</v>
      </c>
      <c r="U144" s="52">
        <v>281</v>
      </c>
    </row>
    <row r="145" spans="1:21" ht="15.75" thickBot="1">
      <c r="A145" s="331" t="s">
        <v>198</v>
      </c>
      <c r="B145" s="332" t="s">
        <v>689</v>
      </c>
      <c r="C145" s="333">
        <v>25650</v>
      </c>
      <c r="D145" s="333">
        <v>29300</v>
      </c>
      <c r="E145" s="333">
        <v>32950</v>
      </c>
      <c r="F145" s="333">
        <v>36600</v>
      </c>
      <c r="G145" s="333">
        <v>39550</v>
      </c>
      <c r="H145" s="333">
        <v>42500</v>
      </c>
      <c r="I145" s="333">
        <v>45400</v>
      </c>
      <c r="J145" s="333">
        <v>48350</v>
      </c>
      <c r="K145" s="333">
        <v>61500</v>
      </c>
      <c r="L145" s="333">
        <v>70250</v>
      </c>
      <c r="M145" s="333">
        <v>79050</v>
      </c>
      <c r="N145" s="333">
        <v>87850</v>
      </c>
      <c r="O145" s="333">
        <v>94850</v>
      </c>
      <c r="P145" s="333">
        <v>101900</v>
      </c>
      <c r="Q145" s="333">
        <v>108900</v>
      </c>
      <c r="R145" s="333">
        <v>115950</v>
      </c>
      <c r="S145" s="332">
        <v>281</v>
      </c>
      <c r="T145" s="334">
        <v>283</v>
      </c>
      <c r="U145" s="52">
        <v>283</v>
      </c>
    </row>
    <row r="146" spans="1:21" ht="15.75" thickTop="1">
      <c r="A146" t="s">
        <v>199</v>
      </c>
      <c r="B146" t="s">
        <v>695</v>
      </c>
      <c r="C146" s="250">
        <v>23600</v>
      </c>
      <c r="D146" s="250">
        <v>27000</v>
      </c>
      <c r="E146" s="250">
        <v>30350</v>
      </c>
      <c r="F146" s="250">
        <v>33700</v>
      </c>
      <c r="G146" s="250">
        <v>36400</v>
      </c>
      <c r="H146" s="250">
        <v>39100</v>
      </c>
      <c r="I146" s="250">
        <v>41800</v>
      </c>
      <c r="J146" s="250">
        <v>44500</v>
      </c>
      <c r="K146" s="250">
        <v>56600</v>
      </c>
      <c r="L146" s="250">
        <v>64700</v>
      </c>
      <c r="M146" s="250">
        <v>72800</v>
      </c>
      <c r="N146" s="250">
        <v>80900</v>
      </c>
      <c r="O146" s="250">
        <v>87350</v>
      </c>
      <c r="P146" s="250">
        <v>93800</v>
      </c>
      <c r="Q146" s="250">
        <v>100300</v>
      </c>
      <c r="R146" s="250">
        <v>106750</v>
      </c>
      <c r="S146">
        <v>285</v>
      </c>
      <c r="T146">
        <v>285</v>
      </c>
      <c r="U146" s="52">
        <v>285</v>
      </c>
    </row>
    <row r="147" spans="1:21">
      <c r="A147" t="s">
        <v>200</v>
      </c>
      <c r="B147" t="s">
        <v>698</v>
      </c>
      <c r="C147" s="250">
        <v>23350</v>
      </c>
      <c r="D147" s="250">
        <v>26700</v>
      </c>
      <c r="E147" s="250">
        <v>30050</v>
      </c>
      <c r="F147" s="250">
        <v>33350</v>
      </c>
      <c r="G147" s="250">
        <v>36050</v>
      </c>
      <c r="H147" s="250">
        <v>38700</v>
      </c>
      <c r="I147" s="250">
        <v>41400</v>
      </c>
      <c r="J147" s="250">
        <v>44050</v>
      </c>
      <c r="K147" s="250">
        <v>56050</v>
      </c>
      <c r="L147" s="250">
        <v>64050</v>
      </c>
      <c r="M147" s="250">
        <v>72050</v>
      </c>
      <c r="N147" s="250">
        <v>80050</v>
      </c>
      <c r="O147" s="250">
        <v>86450</v>
      </c>
      <c r="P147" s="250">
        <v>92850</v>
      </c>
      <c r="Q147" s="250">
        <v>99250</v>
      </c>
      <c r="R147" s="250">
        <v>105650</v>
      </c>
      <c r="S147">
        <v>287</v>
      </c>
      <c r="T147">
        <v>287</v>
      </c>
      <c r="U147" s="52">
        <v>287</v>
      </c>
    </row>
    <row r="148" spans="1:21">
      <c r="A148" t="s">
        <v>201</v>
      </c>
      <c r="B148" t="s">
        <v>701</v>
      </c>
      <c r="C148" s="250">
        <v>22150</v>
      </c>
      <c r="D148" s="250">
        <v>25300</v>
      </c>
      <c r="E148" s="250">
        <v>28450</v>
      </c>
      <c r="F148" s="250">
        <v>31600</v>
      </c>
      <c r="G148" s="250">
        <v>34150</v>
      </c>
      <c r="H148" s="250">
        <v>36700</v>
      </c>
      <c r="I148" s="250">
        <v>39200</v>
      </c>
      <c r="J148" s="250">
        <v>41750</v>
      </c>
      <c r="K148" s="250">
        <v>53100</v>
      </c>
      <c r="L148" s="250">
        <v>60650</v>
      </c>
      <c r="M148" s="250">
        <v>68250</v>
      </c>
      <c r="N148" s="250">
        <v>75850</v>
      </c>
      <c r="O148" s="250">
        <v>81900</v>
      </c>
      <c r="P148" s="250">
        <v>87950</v>
      </c>
      <c r="Q148" s="250">
        <v>94050</v>
      </c>
      <c r="R148" s="250">
        <v>100100</v>
      </c>
      <c r="S148">
        <v>289</v>
      </c>
      <c r="T148">
        <v>289</v>
      </c>
      <c r="U148" s="52">
        <v>289</v>
      </c>
    </row>
    <row r="149" spans="1:21">
      <c r="A149" t="s">
        <v>56</v>
      </c>
      <c r="B149" t="s">
        <v>390</v>
      </c>
      <c r="C149" s="250">
        <v>27750</v>
      </c>
      <c r="D149" s="250">
        <v>31700</v>
      </c>
      <c r="E149" s="250">
        <v>35650</v>
      </c>
      <c r="F149" s="250">
        <v>39600</v>
      </c>
      <c r="G149" s="250">
        <v>42800</v>
      </c>
      <c r="H149" s="250">
        <v>45950</v>
      </c>
      <c r="I149" s="250">
        <v>49150</v>
      </c>
      <c r="J149" s="250">
        <v>52300</v>
      </c>
      <c r="K149" s="250">
        <v>66550</v>
      </c>
      <c r="L149" s="250">
        <v>76050</v>
      </c>
      <c r="M149" s="250">
        <v>85550</v>
      </c>
      <c r="N149" s="250">
        <v>95050</v>
      </c>
      <c r="O149" s="250">
        <v>102650</v>
      </c>
      <c r="P149" s="250">
        <v>110250</v>
      </c>
      <c r="Q149" s="250">
        <v>117850</v>
      </c>
      <c r="R149" s="250">
        <v>125450</v>
      </c>
      <c r="S149">
        <v>291</v>
      </c>
      <c r="T149">
        <v>291</v>
      </c>
      <c r="U149" s="52">
        <v>291</v>
      </c>
    </row>
    <row r="150" spans="1:21">
      <c r="A150" t="s">
        <v>202</v>
      </c>
      <c r="B150" t="s">
        <v>706</v>
      </c>
      <c r="C150" s="250">
        <v>21350</v>
      </c>
      <c r="D150" s="250">
        <v>24400</v>
      </c>
      <c r="E150" s="250">
        <v>27450</v>
      </c>
      <c r="F150" s="250">
        <v>30450</v>
      </c>
      <c r="G150" s="250">
        <v>32900</v>
      </c>
      <c r="H150" s="250">
        <v>35350</v>
      </c>
      <c r="I150" s="250">
        <v>37800</v>
      </c>
      <c r="J150" s="250">
        <v>40200</v>
      </c>
      <c r="K150" s="250">
        <v>51150</v>
      </c>
      <c r="L150" s="250">
        <v>58450</v>
      </c>
      <c r="M150" s="250">
        <v>65750</v>
      </c>
      <c r="N150" s="250">
        <v>73100</v>
      </c>
      <c r="O150" s="250">
        <v>78950</v>
      </c>
      <c r="P150" s="250">
        <v>84750</v>
      </c>
      <c r="Q150" s="250">
        <v>90600</v>
      </c>
      <c r="R150" s="250">
        <v>96450</v>
      </c>
      <c r="S150">
        <v>293</v>
      </c>
      <c r="T150">
        <v>293</v>
      </c>
      <c r="U150" s="52">
        <v>293</v>
      </c>
    </row>
    <row r="151" spans="1:21">
      <c r="A151" t="s">
        <v>203</v>
      </c>
      <c r="B151" t="s">
        <v>709</v>
      </c>
      <c r="C151" s="250">
        <v>26650</v>
      </c>
      <c r="D151" s="250">
        <v>30450</v>
      </c>
      <c r="E151" s="250">
        <v>34250</v>
      </c>
      <c r="F151" s="250">
        <v>38050</v>
      </c>
      <c r="G151" s="250">
        <v>41100</v>
      </c>
      <c r="H151" s="250">
        <v>44150</v>
      </c>
      <c r="I151" s="250">
        <v>47200</v>
      </c>
      <c r="J151" s="250">
        <v>50250</v>
      </c>
      <c r="K151" s="250">
        <v>63900</v>
      </c>
      <c r="L151" s="250">
        <v>73050</v>
      </c>
      <c r="M151" s="250">
        <v>82200</v>
      </c>
      <c r="N151" s="250">
        <v>91300</v>
      </c>
      <c r="O151" s="250">
        <v>98650</v>
      </c>
      <c r="P151" s="250">
        <v>105950</v>
      </c>
      <c r="Q151" s="250">
        <v>113250</v>
      </c>
      <c r="R151" s="250">
        <v>120550</v>
      </c>
      <c r="S151">
        <v>295</v>
      </c>
      <c r="T151">
        <v>295</v>
      </c>
      <c r="U151" s="52">
        <v>295</v>
      </c>
    </row>
    <row r="152" spans="1:21">
      <c r="A152" t="s">
        <v>204</v>
      </c>
      <c r="B152" t="s">
        <v>712</v>
      </c>
      <c r="C152" s="250">
        <v>23000</v>
      </c>
      <c r="D152" s="250">
        <v>26300</v>
      </c>
      <c r="E152" s="250">
        <v>29600</v>
      </c>
      <c r="F152" s="250">
        <v>32850</v>
      </c>
      <c r="G152" s="250">
        <v>35500</v>
      </c>
      <c r="H152" s="250">
        <v>38150</v>
      </c>
      <c r="I152" s="250">
        <v>40750</v>
      </c>
      <c r="J152" s="250">
        <v>43400</v>
      </c>
      <c r="K152" s="250">
        <v>55200</v>
      </c>
      <c r="L152" s="250">
        <v>63050</v>
      </c>
      <c r="M152" s="250">
        <v>70950</v>
      </c>
      <c r="N152" s="250">
        <v>78850</v>
      </c>
      <c r="O152" s="250">
        <v>85150</v>
      </c>
      <c r="P152" s="250">
        <v>91450</v>
      </c>
      <c r="Q152" s="250">
        <v>97750</v>
      </c>
      <c r="R152" s="250">
        <v>104050</v>
      </c>
      <c r="S152">
        <v>297</v>
      </c>
      <c r="T152">
        <v>297</v>
      </c>
      <c r="U152" s="52">
        <v>297</v>
      </c>
    </row>
    <row r="153" spans="1:21">
      <c r="A153" t="s">
        <v>205</v>
      </c>
      <c r="B153" t="s">
        <v>715</v>
      </c>
      <c r="C153" s="250">
        <v>23450</v>
      </c>
      <c r="D153" s="250">
        <v>26800</v>
      </c>
      <c r="E153" s="250">
        <v>30150</v>
      </c>
      <c r="F153" s="250">
        <v>33500</v>
      </c>
      <c r="G153" s="250">
        <v>36200</v>
      </c>
      <c r="H153" s="250">
        <v>38900</v>
      </c>
      <c r="I153" s="250">
        <v>41550</v>
      </c>
      <c r="J153" s="250">
        <v>44250</v>
      </c>
      <c r="K153" s="250">
        <v>56300</v>
      </c>
      <c r="L153" s="250">
        <v>64300</v>
      </c>
      <c r="M153" s="250">
        <v>72350</v>
      </c>
      <c r="N153" s="250">
        <v>80400</v>
      </c>
      <c r="O153" s="250">
        <v>86850</v>
      </c>
      <c r="P153" s="250">
        <v>93250</v>
      </c>
      <c r="Q153" s="250">
        <v>99700</v>
      </c>
      <c r="R153" s="250">
        <v>106150</v>
      </c>
      <c r="S153">
        <v>299</v>
      </c>
      <c r="T153">
        <v>299</v>
      </c>
      <c r="U153" s="52">
        <v>299</v>
      </c>
    </row>
    <row r="154" spans="1:21">
      <c r="A154" t="s">
        <v>206</v>
      </c>
      <c r="B154" t="s">
        <v>718</v>
      </c>
      <c r="C154" s="250">
        <v>32400</v>
      </c>
      <c r="D154" s="250">
        <v>37000</v>
      </c>
      <c r="E154" s="250">
        <v>41650</v>
      </c>
      <c r="F154" s="250">
        <v>46250</v>
      </c>
      <c r="G154" s="250">
        <v>49950</v>
      </c>
      <c r="H154" s="250">
        <v>53650</v>
      </c>
      <c r="I154" s="250">
        <v>57350</v>
      </c>
      <c r="J154" s="250">
        <v>61050</v>
      </c>
      <c r="K154" s="250">
        <v>77700</v>
      </c>
      <c r="L154" s="250">
        <v>88800</v>
      </c>
      <c r="M154" s="250">
        <v>99900</v>
      </c>
      <c r="N154" s="250">
        <v>111000</v>
      </c>
      <c r="O154" s="250">
        <v>119900</v>
      </c>
      <c r="P154" s="250">
        <v>128750</v>
      </c>
      <c r="Q154" s="250">
        <v>137650</v>
      </c>
      <c r="R154" s="250">
        <v>146500</v>
      </c>
      <c r="S154">
        <v>301</v>
      </c>
      <c r="T154">
        <v>301</v>
      </c>
      <c r="U154" s="52">
        <v>301</v>
      </c>
    </row>
    <row r="155" spans="1:21">
      <c r="A155" t="s">
        <v>68</v>
      </c>
      <c r="B155" t="s">
        <v>441</v>
      </c>
      <c r="C155" s="250">
        <v>24650</v>
      </c>
      <c r="D155" s="250">
        <v>28200</v>
      </c>
      <c r="E155" s="250">
        <v>31700</v>
      </c>
      <c r="F155" s="250">
        <v>35200</v>
      </c>
      <c r="G155" s="250">
        <v>38050</v>
      </c>
      <c r="H155" s="250">
        <v>40850</v>
      </c>
      <c r="I155" s="250">
        <v>43650</v>
      </c>
      <c r="J155" s="250">
        <v>46500</v>
      </c>
      <c r="K155" s="250">
        <v>59150</v>
      </c>
      <c r="L155" s="250">
        <v>67600</v>
      </c>
      <c r="M155" s="250">
        <v>76050</v>
      </c>
      <c r="N155" s="250">
        <v>84500</v>
      </c>
      <c r="O155" s="250">
        <v>91250</v>
      </c>
      <c r="P155" s="250">
        <v>98000</v>
      </c>
      <c r="Q155" s="250">
        <v>104750</v>
      </c>
      <c r="R155" s="250">
        <v>111500</v>
      </c>
      <c r="S155">
        <v>303</v>
      </c>
      <c r="T155">
        <v>303</v>
      </c>
      <c r="U155" s="52">
        <v>303</v>
      </c>
    </row>
    <row r="156" spans="1:21" ht="15.75" thickBot="1">
      <c r="A156" t="s">
        <v>207</v>
      </c>
      <c r="B156" t="s">
        <v>723</v>
      </c>
      <c r="C156" s="250">
        <v>21350</v>
      </c>
      <c r="D156" s="250">
        <v>24400</v>
      </c>
      <c r="E156" s="250">
        <v>27450</v>
      </c>
      <c r="F156" s="250">
        <v>30450</v>
      </c>
      <c r="G156" s="250">
        <v>32900</v>
      </c>
      <c r="H156" s="250">
        <v>35350</v>
      </c>
      <c r="I156" s="250">
        <v>37800</v>
      </c>
      <c r="J156" s="250">
        <v>40200</v>
      </c>
      <c r="K156" s="250">
        <v>51150</v>
      </c>
      <c r="L156" s="250">
        <v>58450</v>
      </c>
      <c r="M156" s="250">
        <v>65750</v>
      </c>
      <c r="N156" s="250">
        <v>73100</v>
      </c>
      <c r="O156" s="250">
        <v>78950</v>
      </c>
      <c r="P156" s="250">
        <v>84750</v>
      </c>
      <c r="Q156" s="250">
        <v>90600</v>
      </c>
      <c r="R156" s="250">
        <v>96450</v>
      </c>
      <c r="S156">
        <v>305</v>
      </c>
      <c r="T156">
        <v>305</v>
      </c>
      <c r="U156" s="52">
        <v>305</v>
      </c>
    </row>
    <row r="157" spans="1:21" ht="15.75" thickTop="1">
      <c r="A157" s="323" t="s">
        <v>208</v>
      </c>
      <c r="B157" s="324" t="s">
        <v>735</v>
      </c>
      <c r="C157" s="325">
        <v>22000</v>
      </c>
      <c r="D157" s="325">
        <v>25150</v>
      </c>
      <c r="E157" s="325">
        <v>28300</v>
      </c>
      <c r="F157" s="325">
        <v>31400</v>
      </c>
      <c r="G157" s="325">
        <v>33950</v>
      </c>
      <c r="H157" s="325">
        <v>36450</v>
      </c>
      <c r="I157" s="325">
        <v>38950</v>
      </c>
      <c r="J157" s="325">
        <v>41450</v>
      </c>
      <c r="K157" s="325">
        <v>52750</v>
      </c>
      <c r="L157" s="325">
        <v>60300</v>
      </c>
      <c r="M157" s="325">
        <v>67800</v>
      </c>
      <c r="N157" s="325">
        <v>75350</v>
      </c>
      <c r="O157" s="325">
        <v>81400</v>
      </c>
      <c r="P157" s="325">
        <v>87400</v>
      </c>
      <c r="Q157" s="325">
        <v>93450</v>
      </c>
      <c r="R157" s="325">
        <v>99500</v>
      </c>
      <c r="S157" s="324">
        <v>313</v>
      </c>
      <c r="T157" s="326">
        <v>307</v>
      </c>
      <c r="U157" s="52">
        <v>307</v>
      </c>
    </row>
    <row r="158" spans="1:21">
      <c r="A158" s="327" t="s">
        <v>209</v>
      </c>
      <c r="B158" s="328" t="s">
        <v>738</v>
      </c>
      <c r="C158" s="329">
        <v>21350</v>
      </c>
      <c r="D158" s="329">
        <v>24400</v>
      </c>
      <c r="E158" s="329">
        <v>27450</v>
      </c>
      <c r="F158" s="329">
        <v>30450</v>
      </c>
      <c r="G158" s="329">
        <v>32900</v>
      </c>
      <c r="H158" s="329">
        <v>35350</v>
      </c>
      <c r="I158" s="329">
        <v>37800</v>
      </c>
      <c r="J158" s="329">
        <v>40200</v>
      </c>
      <c r="K158" s="329">
        <v>51150</v>
      </c>
      <c r="L158" s="329">
        <v>58450</v>
      </c>
      <c r="M158" s="329">
        <v>65750</v>
      </c>
      <c r="N158" s="329">
        <v>73100</v>
      </c>
      <c r="O158" s="329">
        <v>78950</v>
      </c>
      <c r="P158" s="329">
        <v>84750</v>
      </c>
      <c r="Q158" s="329">
        <v>90600</v>
      </c>
      <c r="R158" s="329">
        <v>96450</v>
      </c>
      <c r="S158" s="328">
        <v>315</v>
      </c>
      <c r="T158" s="330">
        <v>309</v>
      </c>
      <c r="U158" s="52">
        <v>309</v>
      </c>
    </row>
    <row r="159" spans="1:21">
      <c r="A159" s="327" t="s">
        <v>210</v>
      </c>
      <c r="B159" s="328" t="s">
        <v>741</v>
      </c>
      <c r="C159" s="329">
        <v>27300</v>
      </c>
      <c r="D159" s="329">
        <v>31200</v>
      </c>
      <c r="E159" s="329">
        <v>35100</v>
      </c>
      <c r="F159" s="329">
        <v>38950</v>
      </c>
      <c r="G159" s="329">
        <v>42100</v>
      </c>
      <c r="H159" s="329">
        <v>45200</v>
      </c>
      <c r="I159" s="329">
        <v>48300</v>
      </c>
      <c r="J159" s="329">
        <v>51450</v>
      </c>
      <c r="K159" s="329">
        <v>65450</v>
      </c>
      <c r="L159" s="329">
        <v>74800</v>
      </c>
      <c r="M159" s="329">
        <v>84150</v>
      </c>
      <c r="N159" s="329">
        <v>93500</v>
      </c>
      <c r="O159" s="329">
        <v>100950</v>
      </c>
      <c r="P159" s="329">
        <v>108450</v>
      </c>
      <c r="Q159" s="329">
        <v>115900</v>
      </c>
      <c r="R159" s="329">
        <v>123400</v>
      </c>
      <c r="S159" s="328">
        <v>317</v>
      </c>
      <c r="T159" s="330">
        <v>311</v>
      </c>
      <c r="U159" s="52">
        <v>311</v>
      </c>
    </row>
    <row r="160" spans="1:21">
      <c r="A160" s="327" t="s">
        <v>211</v>
      </c>
      <c r="B160" s="328" t="s">
        <v>744</v>
      </c>
      <c r="C160" s="329">
        <v>21350</v>
      </c>
      <c r="D160" s="329">
        <v>24400</v>
      </c>
      <c r="E160" s="329">
        <v>27450</v>
      </c>
      <c r="F160" s="329">
        <v>30450</v>
      </c>
      <c r="G160" s="329">
        <v>32900</v>
      </c>
      <c r="H160" s="329">
        <v>35350</v>
      </c>
      <c r="I160" s="329">
        <v>37800</v>
      </c>
      <c r="J160" s="329">
        <v>40200</v>
      </c>
      <c r="K160" s="329">
        <v>51150</v>
      </c>
      <c r="L160" s="329">
        <v>58450</v>
      </c>
      <c r="M160" s="329">
        <v>65750</v>
      </c>
      <c r="N160" s="329">
        <v>73100</v>
      </c>
      <c r="O160" s="329">
        <v>78950</v>
      </c>
      <c r="P160" s="329">
        <v>84750</v>
      </c>
      <c r="Q160" s="329">
        <v>90600</v>
      </c>
      <c r="R160" s="329">
        <v>96450</v>
      </c>
      <c r="S160" s="328">
        <v>319</v>
      </c>
      <c r="T160" s="330">
        <v>313</v>
      </c>
      <c r="U160" s="52">
        <v>313</v>
      </c>
    </row>
    <row r="161" spans="1:21">
      <c r="A161" s="327" t="s">
        <v>212</v>
      </c>
      <c r="B161" s="328" t="s">
        <v>747</v>
      </c>
      <c r="C161" s="329">
        <v>21350</v>
      </c>
      <c r="D161" s="329">
        <v>24400</v>
      </c>
      <c r="E161" s="329">
        <v>27450</v>
      </c>
      <c r="F161" s="329">
        <v>30450</v>
      </c>
      <c r="G161" s="329">
        <v>32900</v>
      </c>
      <c r="H161" s="329">
        <v>35350</v>
      </c>
      <c r="I161" s="329">
        <v>37800</v>
      </c>
      <c r="J161" s="329">
        <v>40200</v>
      </c>
      <c r="K161" s="329">
        <v>51150</v>
      </c>
      <c r="L161" s="329">
        <v>58450</v>
      </c>
      <c r="M161" s="329">
        <v>65750</v>
      </c>
      <c r="N161" s="329">
        <v>73100</v>
      </c>
      <c r="O161" s="329">
        <v>78950</v>
      </c>
      <c r="P161" s="329">
        <v>84750</v>
      </c>
      <c r="Q161" s="329">
        <v>90600</v>
      </c>
      <c r="R161" s="329">
        <v>96450</v>
      </c>
      <c r="S161" s="328">
        <v>321</v>
      </c>
      <c r="T161" s="330">
        <v>315</v>
      </c>
      <c r="U161" s="52">
        <v>315</v>
      </c>
    </row>
    <row r="162" spans="1:21">
      <c r="A162" s="327" t="s">
        <v>213</v>
      </c>
      <c r="B162" s="328" t="s">
        <v>750</v>
      </c>
      <c r="C162" s="329">
        <v>21350</v>
      </c>
      <c r="D162" s="329">
        <v>24400</v>
      </c>
      <c r="E162" s="329">
        <v>27450</v>
      </c>
      <c r="F162" s="329">
        <v>30450</v>
      </c>
      <c r="G162" s="329">
        <v>32900</v>
      </c>
      <c r="H162" s="329">
        <v>35350</v>
      </c>
      <c r="I162" s="329">
        <v>37800</v>
      </c>
      <c r="J162" s="329">
        <v>40200</v>
      </c>
      <c r="K162" s="329">
        <v>51150</v>
      </c>
      <c r="L162" s="329">
        <v>58450</v>
      </c>
      <c r="M162" s="329">
        <v>65750</v>
      </c>
      <c r="N162" s="329">
        <v>73100</v>
      </c>
      <c r="O162" s="329">
        <v>78950</v>
      </c>
      <c r="P162" s="329">
        <v>84750</v>
      </c>
      <c r="Q162" s="329">
        <v>90600</v>
      </c>
      <c r="R162" s="329">
        <v>96450</v>
      </c>
      <c r="S162" s="328">
        <v>323</v>
      </c>
      <c r="T162" s="330">
        <v>317</v>
      </c>
      <c r="U162" s="52">
        <v>317</v>
      </c>
    </row>
    <row r="163" spans="1:21">
      <c r="A163" s="327" t="s">
        <v>214</v>
      </c>
      <c r="B163" s="328" t="s">
        <v>726</v>
      </c>
      <c r="C163" s="329">
        <v>21350</v>
      </c>
      <c r="D163" s="329">
        <v>24400</v>
      </c>
      <c r="E163" s="329">
        <v>27450</v>
      </c>
      <c r="F163" s="329">
        <v>30450</v>
      </c>
      <c r="G163" s="329">
        <v>32900</v>
      </c>
      <c r="H163" s="329">
        <v>35350</v>
      </c>
      <c r="I163" s="329">
        <v>37800</v>
      </c>
      <c r="J163" s="329">
        <v>40200</v>
      </c>
      <c r="K163" s="329">
        <v>51150</v>
      </c>
      <c r="L163" s="329">
        <v>58450</v>
      </c>
      <c r="M163" s="329">
        <v>65750</v>
      </c>
      <c r="N163" s="329">
        <v>73100</v>
      </c>
      <c r="O163" s="329">
        <v>78950</v>
      </c>
      <c r="P163" s="329">
        <v>84750</v>
      </c>
      <c r="Q163" s="329">
        <v>90600</v>
      </c>
      <c r="R163" s="329">
        <v>96450</v>
      </c>
      <c r="S163" s="328">
        <v>307</v>
      </c>
      <c r="T163" s="330">
        <v>319</v>
      </c>
      <c r="U163" s="52">
        <v>319</v>
      </c>
    </row>
    <row r="164" spans="1:21">
      <c r="A164" s="327" t="s">
        <v>90</v>
      </c>
      <c r="B164" s="328" t="s">
        <v>729</v>
      </c>
      <c r="C164" s="329">
        <v>21900</v>
      </c>
      <c r="D164" s="329">
        <v>25000</v>
      </c>
      <c r="E164" s="329">
        <v>28150</v>
      </c>
      <c r="F164" s="329">
        <v>31250</v>
      </c>
      <c r="G164" s="329">
        <v>33750</v>
      </c>
      <c r="H164" s="329">
        <v>36250</v>
      </c>
      <c r="I164" s="329">
        <v>38750</v>
      </c>
      <c r="J164" s="329">
        <v>41250</v>
      </c>
      <c r="K164" s="329">
        <v>52500</v>
      </c>
      <c r="L164" s="329">
        <v>60000</v>
      </c>
      <c r="M164" s="329">
        <v>67500</v>
      </c>
      <c r="N164" s="329">
        <v>75000</v>
      </c>
      <c r="O164" s="329">
        <v>81000</v>
      </c>
      <c r="P164" s="329">
        <v>87000</v>
      </c>
      <c r="Q164" s="329">
        <v>93000</v>
      </c>
      <c r="R164" s="329">
        <v>99000</v>
      </c>
      <c r="S164" s="328">
        <v>309</v>
      </c>
      <c r="T164" s="330">
        <v>321</v>
      </c>
      <c r="U164" s="52">
        <v>321</v>
      </c>
    </row>
    <row r="165" spans="1:21" ht="15.75" thickBot="1">
      <c r="A165" s="331" t="s">
        <v>215</v>
      </c>
      <c r="B165" s="332" t="s">
        <v>732</v>
      </c>
      <c r="C165" s="333">
        <v>25200</v>
      </c>
      <c r="D165" s="333">
        <v>28800</v>
      </c>
      <c r="E165" s="333">
        <v>32400</v>
      </c>
      <c r="F165" s="333">
        <v>36000</v>
      </c>
      <c r="G165" s="333">
        <v>38900</v>
      </c>
      <c r="H165" s="333">
        <v>41800</v>
      </c>
      <c r="I165" s="333">
        <v>44650</v>
      </c>
      <c r="J165" s="333">
        <v>47550</v>
      </c>
      <c r="K165" s="333">
        <v>60500</v>
      </c>
      <c r="L165" s="333">
        <v>69100</v>
      </c>
      <c r="M165" s="333">
        <v>77750</v>
      </c>
      <c r="N165" s="333">
        <v>86400</v>
      </c>
      <c r="O165" s="333">
        <v>93300</v>
      </c>
      <c r="P165" s="333">
        <v>100200</v>
      </c>
      <c r="Q165" s="333">
        <v>107150</v>
      </c>
      <c r="R165" s="333">
        <v>114050</v>
      </c>
      <c r="S165" s="332">
        <v>311</v>
      </c>
      <c r="T165" s="334">
        <v>323</v>
      </c>
      <c r="U165" s="52">
        <v>323</v>
      </c>
    </row>
    <row r="166" spans="1:21" ht="15.75" thickTop="1">
      <c r="A166" t="s">
        <v>216</v>
      </c>
      <c r="B166" t="s">
        <v>753</v>
      </c>
      <c r="C166" s="250">
        <v>26850</v>
      </c>
      <c r="D166" s="250">
        <v>30700</v>
      </c>
      <c r="E166" s="250">
        <v>34550</v>
      </c>
      <c r="F166" s="250">
        <v>38350</v>
      </c>
      <c r="G166" s="250">
        <v>41450</v>
      </c>
      <c r="H166" s="250">
        <v>44500</v>
      </c>
      <c r="I166" s="250">
        <v>47600</v>
      </c>
      <c r="J166" s="250">
        <v>50650</v>
      </c>
      <c r="K166" s="250">
        <v>64450</v>
      </c>
      <c r="L166" s="250">
        <v>73650</v>
      </c>
      <c r="M166" s="250">
        <v>82850</v>
      </c>
      <c r="N166" s="250">
        <v>92050</v>
      </c>
      <c r="O166" s="250">
        <v>99400</v>
      </c>
      <c r="P166" s="250">
        <v>106750</v>
      </c>
      <c r="Q166" s="250">
        <v>114150</v>
      </c>
      <c r="R166" s="250">
        <v>121500</v>
      </c>
      <c r="S166">
        <v>325</v>
      </c>
      <c r="T166">
        <v>325</v>
      </c>
      <c r="U166" s="52">
        <v>325</v>
      </c>
    </row>
    <row r="167" spans="1:21">
      <c r="A167" t="s">
        <v>217</v>
      </c>
      <c r="B167" t="s">
        <v>756</v>
      </c>
      <c r="C167" s="250">
        <v>21350</v>
      </c>
      <c r="D167" s="250">
        <v>24400</v>
      </c>
      <c r="E167" s="250">
        <v>27450</v>
      </c>
      <c r="F167" s="250">
        <v>30450</v>
      </c>
      <c r="G167" s="250">
        <v>32900</v>
      </c>
      <c r="H167" s="250">
        <v>35350</v>
      </c>
      <c r="I167" s="250">
        <v>37800</v>
      </c>
      <c r="J167" s="250">
        <v>40200</v>
      </c>
      <c r="K167" s="250">
        <v>51150</v>
      </c>
      <c r="L167" s="250">
        <v>58450</v>
      </c>
      <c r="M167" s="250">
        <v>65750</v>
      </c>
      <c r="N167" s="250">
        <v>73100</v>
      </c>
      <c r="O167" s="250">
        <v>78950</v>
      </c>
      <c r="P167" s="250">
        <v>84750</v>
      </c>
      <c r="Q167" s="250">
        <v>90600</v>
      </c>
      <c r="R167" s="250">
        <v>96450</v>
      </c>
      <c r="S167">
        <v>327</v>
      </c>
      <c r="T167">
        <v>327</v>
      </c>
      <c r="U167" s="52">
        <v>327</v>
      </c>
    </row>
    <row r="168" spans="1:21">
      <c r="A168" t="s">
        <v>71</v>
      </c>
      <c r="B168" t="s">
        <v>759</v>
      </c>
      <c r="C168" s="250">
        <v>33350</v>
      </c>
      <c r="D168" s="250">
        <v>38100</v>
      </c>
      <c r="E168" s="250">
        <v>42850</v>
      </c>
      <c r="F168" s="250">
        <v>47600</v>
      </c>
      <c r="G168" s="250">
        <v>51450</v>
      </c>
      <c r="H168" s="250">
        <v>55250</v>
      </c>
      <c r="I168" s="250">
        <v>59050</v>
      </c>
      <c r="J168" s="250">
        <v>62850</v>
      </c>
      <c r="K168" s="250">
        <v>79950</v>
      </c>
      <c r="L168" s="250">
        <v>91400</v>
      </c>
      <c r="M168" s="250">
        <v>102800</v>
      </c>
      <c r="N168" s="250">
        <v>114250</v>
      </c>
      <c r="O168" s="250">
        <v>123400</v>
      </c>
      <c r="P168" s="250">
        <v>132500</v>
      </c>
      <c r="Q168" s="250">
        <v>141650</v>
      </c>
      <c r="R168" s="250">
        <v>150800</v>
      </c>
      <c r="S168">
        <v>329</v>
      </c>
      <c r="T168">
        <v>329</v>
      </c>
      <c r="U168" s="52">
        <v>329</v>
      </c>
    </row>
    <row r="169" spans="1:21">
      <c r="A169" t="s">
        <v>218</v>
      </c>
      <c r="B169" t="s">
        <v>762</v>
      </c>
      <c r="C169" s="250">
        <v>21500</v>
      </c>
      <c r="D169" s="250">
        <v>24600</v>
      </c>
      <c r="E169" s="250">
        <v>27650</v>
      </c>
      <c r="F169" s="250">
        <v>30700</v>
      </c>
      <c r="G169" s="250">
        <v>33200</v>
      </c>
      <c r="H169" s="250">
        <v>35650</v>
      </c>
      <c r="I169" s="250">
        <v>38100</v>
      </c>
      <c r="J169" s="250">
        <v>40550</v>
      </c>
      <c r="K169" s="250">
        <v>51600</v>
      </c>
      <c r="L169" s="250">
        <v>58950</v>
      </c>
      <c r="M169" s="250">
        <v>66300</v>
      </c>
      <c r="N169" s="250">
        <v>73700</v>
      </c>
      <c r="O169" s="250">
        <v>79550</v>
      </c>
      <c r="P169" s="250">
        <v>85450</v>
      </c>
      <c r="Q169" s="250">
        <v>91350</v>
      </c>
      <c r="R169" s="250">
        <v>97250</v>
      </c>
      <c r="S169">
        <v>331</v>
      </c>
      <c r="T169">
        <v>331</v>
      </c>
      <c r="U169" s="52">
        <v>331</v>
      </c>
    </row>
    <row r="170" spans="1:21">
      <c r="A170" t="s">
        <v>219</v>
      </c>
      <c r="B170" t="s">
        <v>765</v>
      </c>
      <c r="C170" s="250">
        <v>21350</v>
      </c>
      <c r="D170" s="250">
        <v>24400</v>
      </c>
      <c r="E170" s="250">
        <v>27450</v>
      </c>
      <c r="F170" s="250">
        <v>30450</v>
      </c>
      <c r="G170" s="250">
        <v>32900</v>
      </c>
      <c r="H170" s="250">
        <v>35350</v>
      </c>
      <c r="I170" s="250">
        <v>37800</v>
      </c>
      <c r="J170" s="250">
        <v>40200</v>
      </c>
      <c r="K170" s="250">
        <v>51150</v>
      </c>
      <c r="L170" s="250">
        <v>58450</v>
      </c>
      <c r="M170" s="250">
        <v>65750</v>
      </c>
      <c r="N170" s="250">
        <v>73100</v>
      </c>
      <c r="O170" s="250">
        <v>78950</v>
      </c>
      <c r="P170" s="250">
        <v>84750</v>
      </c>
      <c r="Q170" s="250">
        <v>90600</v>
      </c>
      <c r="R170" s="250">
        <v>96450</v>
      </c>
      <c r="S170">
        <v>333</v>
      </c>
      <c r="T170">
        <v>333</v>
      </c>
      <c r="U170" s="52">
        <v>333</v>
      </c>
    </row>
    <row r="171" spans="1:21">
      <c r="A171" t="s">
        <v>220</v>
      </c>
      <c r="B171" t="s">
        <v>768</v>
      </c>
      <c r="C171" s="250">
        <v>26050</v>
      </c>
      <c r="D171" s="250">
        <v>29750</v>
      </c>
      <c r="E171" s="250">
        <v>33450</v>
      </c>
      <c r="F171" s="250">
        <v>37150</v>
      </c>
      <c r="G171" s="250">
        <v>40150</v>
      </c>
      <c r="H171" s="250">
        <v>43100</v>
      </c>
      <c r="I171" s="250">
        <v>46100</v>
      </c>
      <c r="J171" s="250">
        <v>49050</v>
      </c>
      <c r="K171" s="250">
        <v>62400</v>
      </c>
      <c r="L171" s="250">
        <v>71350</v>
      </c>
      <c r="M171" s="250">
        <v>80250</v>
      </c>
      <c r="N171" s="250">
        <v>89150</v>
      </c>
      <c r="O171" s="250">
        <v>96300</v>
      </c>
      <c r="P171" s="250">
        <v>103450</v>
      </c>
      <c r="Q171" s="250">
        <v>110550</v>
      </c>
      <c r="R171" s="250">
        <v>117700</v>
      </c>
      <c r="S171">
        <v>335</v>
      </c>
      <c r="T171">
        <v>335</v>
      </c>
      <c r="U171" s="52">
        <v>335</v>
      </c>
    </row>
    <row r="172" spans="1:21">
      <c r="A172" t="s">
        <v>221</v>
      </c>
      <c r="B172" t="s">
        <v>771</v>
      </c>
      <c r="C172" s="250">
        <v>21350</v>
      </c>
      <c r="D172" s="250">
        <v>24400</v>
      </c>
      <c r="E172" s="250">
        <v>27450</v>
      </c>
      <c r="F172" s="250">
        <v>30450</v>
      </c>
      <c r="G172" s="250">
        <v>32900</v>
      </c>
      <c r="H172" s="250">
        <v>35350</v>
      </c>
      <c r="I172" s="250">
        <v>37800</v>
      </c>
      <c r="J172" s="250">
        <v>40200</v>
      </c>
      <c r="K172" s="250">
        <v>51150</v>
      </c>
      <c r="L172" s="250">
        <v>58450</v>
      </c>
      <c r="M172" s="250">
        <v>65750</v>
      </c>
      <c r="N172" s="250">
        <v>73100</v>
      </c>
      <c r="O172" s="250">
        <v>78950</v>
      </c>
      <c r="P172" s="250">
        <v>84750</v>
      </c>
      <c r="Q172" s="250">
        <v>90600</v>
      </c>
      <c r="R172" s="250">
        <v>96450</v>
      </c>
      <c r="S172">
        <v>337</v>
      </c>
      <c r="T172">
        <v>337</v>
      </c>
      <c r="U172" s="52">
        <v>337</v>
      </c>
    </row>
    <row r="173" spans="1:21">
      <c r="A173" t="s">
        <v>57</v>
      </c>
      <c r="B173" t="s">
        <v>390</v>
      </c>
      <c r="C173" s="250">
        <v>27750</v>
      </c>
      <c r="D173" s="250">
        <v>31700</v>
      </c>
      <c r="E173" s="250">
        <v>35650</v>
      </c>
      <c r="F173" s="250">
        <v>39600</v>
      </c>
      <c r="G173" s="250">
        <v>42800</v>
      </c>
      <c r="H173" s="250">
        <v>45950</v>
      </c>
      <c r="I173" s="250">
        <v>49150</v>
      </c>
      <c r="J173" s="250">
        <v>52300</v>
      </c>
      <c r="K173" s="250">
        <v>66550</v>
      </c>
      <c r="L173" s="250">
        <v>76050</v>
      </c>
      <c r="M173" s="250">
        <v>85550</v>
      </c>
      <c r="N173" s="250">
        <v>95050</v>
      </c>
      <c r="O173" s="250">
        <v>102650</v>
      </c>
      <c r="P173" s="250">
        <v>110250</v>
      </c>
      <c r="Q173" s="250">
        <v>117850</v>
      </c>
      <c r="R173" s="250">
        <v>125450</v>
      </c>
      <c r="S173">
        <v>339</v>
      </c>
      <c r="T173">
        <v>339</v>
      </c>
      <c r="U173" s="52">
        <v>339</v>
      </c>
    </row>
    <row r="174" spans="1:21">
      <c r="A174" t="s">
        <v>222</v>
      </c>
      <c r="B174" t="s">
        <v>776</v>
      </c>
      <c r="C174" s="250">
        <v>21350</v>
      </c>
      <c r="D174" s="250">
        <v>24400</v>
      </c>
      <c r="E174" s="250">
        <v>27450</v>
      </c>
      <c r="F174" s="250">
        <v>30450</v>
      </c>
      <c r="G174" s="250">
        <v>32900</v>
      </c>
      <c r="H174" s="250">
        <v>35350</v>
      </c>
      <c r="I174" s="250">
        <v>37800</v>
      </c>
      <c r="J174" s="250">
        <v>40200</v>
      </c>
      <c r="K174" s="250">
        <v>51150</v>
      </c>
      <c r="L174" s="250">
        <v>58450</v>
      </c>
      <c r="M174" s="250">
        <v>65750</v>
      </c>
      <c r="N174" s="250">
        <v>73100</v>
      </c>
      <c r="O174" s="250">
        <v>78950</v>
      </c>
      <c r="P174" s="250">
        <v>84750</v>
      </c>
      <c r="Q174" s="250">
        <v>90600</v>
      </c>
      <c r="R174" s="250">
        <v>96450</v>
      </c>
      <c r="S174">
        <v>341</v>
      </c>
      <c r="T174">
        <v>341</v>
      </c>
      <c r="U174" s="52">
        <v>341</v>
      </c>
    </row>
    <row r="175" spans="1:21">
      <c r="A175" t="s">
        <v>223</v>
      </c>
      <c r="B175" t="s">
        <v>779</v>
      </c>
      <c r="C175" s="250">
        <v>21350</v>
      </c>
      <c r="D175" s="250">
        <v>24400</v>
      </c>
      <c r="E175" s="250">
        <v>27450</v>
      </c>
      <c r="F175" s="250">
        <v>30450</v>
      </c>
      <c r="G175" s="250">
        <v>32900</v>
      </c>
      <c r="H175" s="250">
        <v>35350</v>
      </c>
      <c r="I175" s="250">
        <v>37800</v>
      </c>
      <c r="J175" s="250">
        <v>40200</v>
      </c>
      <c r="K175" s="250">
        <v>51150</v>
      </c>
      <c r="L175" s="250">
        <v>58450</v>
      </c>
      <c r="M175" s="250">
        <v>65750</v>
      </c>
      <c r="N175" s="250">
        <v>73100</v>
      </c>
      <c r="O175" s="250">
        <v>78950</v>
      </c>
      <c r="P175" s="250">
        <v>84750</v>
      </c>
      <c r="Q175" s="250">
        <v>90600</v>
      </c>
      <c r="R175" s="250">
        <v>96450</v>
      </c>
      <c r="S175">
        <v>343</v>
      </c>
      <c r="T175">
        <v>343</v>
      </c>
      <c r="U175" s="52">
        <v>343</v>
      </c>
    </row>
    <row r="176" spans="1:21">
      <c r="A176" t="s">
        <v>224</v>
      </c>
      <c r="B176" t="s">
        <v>782</v>
      </c>
      <c r="C176" s="250">
        <v>21350</v>
      </c>
      <c r="D176" s="250">
        <v>24400</v>
      </c>
      <c r="E176" s="250">
        <v>27450</v>
      </c>
      <c r="F176" s="250">
        <v>30450</v>
      </c>
      <c r="G176" s="250">
        <v>32900</v>
      </c>
      <c r="H176" s="250">
        <v>35350</v>
      </c>
      <c r="I176" s="250">
        <v>37800</v>
      </c>
      <c r="J176" s="250">
        <v>40200</v>
      </c>
      <c r="K176" s="250">
        <v>51150</v>
      </c>
      <c r="L176" s="250">
        <v>58450</v>
      </c>
      <c r="M176" s="250">
        <v>65750</v>
      </c>
      <c r="N176" s="250">
        <v>73100</v>
      </c>
      <c r="O176" s="250">
        <v>78950</v>
      </c>
      <c r="P176" s="250">
        <v>84750</v>
      </c>
      <c r="Q176" s="250">
        <v>90600</v>
      </c>
      <c r="R176" s="250">
        <v>96450</v>
      </c>
      <c r="S176">
        <v>345</v>
      </c>
      <c r="T176">
        <v>345</v>
      </c>
      <c r="U176" s="52">
        <v>345</v>
      </c>
    </row>
    <row r="177" spans="1:21">
      <c r="A177" t="s">
        <v>225</v>
      </c>
      <c r="B177" t="s">
        <v>785</v>
      </c>
      <c r="C177" s="250">
        <v>23250</v>
      </c>
      <c r="D177" s="250">
        <v>26600</v>
      </c>
      <c r="E177" s="250">
        <v>29900</v>
      </c>
      <c r="F177" s="250">
        <v>33200</v>
      </c>
      <c r="G177" s="250">
        <v>35900</v>
      </c>
      <c r="H177" s="250">
        <v>38550</v>
      </c>
      <c r="I177" s="250">
        <v>41200</v>
      </c>
      <c r="J177" s="250">
        <v>43850</v>
      </c>
      <c r="K177" s="250">
        <v>55800</v>
      </c>
      <c r="L177" s="250">
        <v>63750</v>
      </c>
      <c r="M177" s="250">
        <v>71700</v>
      </c>
      <c r="N177" s="250">
        <v>79700</v>
      </c>
      <c r="O177" s="250">
        <v>86050</v>
      </c>
      <c r="P177" s="250">
        <v>92450</v>
      </c>
      <c r="Q177" s="250">
        <v>98800</v>
      </c>
      <c r="R177" s="250">
        <v>105200</v>
      </c>
      <c r="S177">
        <v>347</v>
      </c>
      <c r="T177">
        <v>347</v>
      </c>
      <c r="U177" s="52">
        <v>347</v>
      </c>
    </row>
    <row r="178" spans="1:21">
      <c r="A178" t="s">
        <v>226</v>
      </c>
      <c r="B178" t="s">
        <v>788</v>
      </c>
      <c r="C178" s="250">
        <v>21350</v>
      </c>
      <c r="D178" s="250">
        <v>24400</v>
      </c>
      <c r="E178" s="250">
        <v>27450</v>
      </c>
      <c r="F178" s="250">
        <v>30450</v>
      </c>
      <c r="G178" s="250">
        <v>32900</v>
      </c>
      <c r="H178" s="250">
        <v>35350</v>
      </c>
      <c r="I178" s="250">
        <v>37800</v>
      </c>
      <c r="J178" s="250">
        <v>40200</v>
      </c>
      <c r="K178" s="250">
        <v>51150</v>
      </c>
      <c r="L178" s="250">
        <v>58450</v>
      </c>
      <c r="M178" s="250">
        <v>65750</v>
      </c>
      <c r="N178" s="250">
        <v>73100</v>
      </c>
      <c r="O178" s="250">
        <v>78950</v>
      </c>
      <c r="P178" s="250">
        <v>84750</v>
      </c>
      <c r="Q178" s="250">
        <v>90600</v>
      </c>
      <c r="R178" s="250">
        <v>96450</v>
      </c>
      <c r="S178">
        <v>349</v>
      </c>
      <c r="T178">
        <v>349</v>
      </c>
      <c r="U178" s="52">
        <v>349</v>
      </c>
    </row>
    <row r="179" spans="1:21">
      <c r="A179" t="s">
        <v>227</v>
      </c>
      <c r="B179" t="s">
        <v>791</v>
      </c>
      <c r="C179" s="250">
        <v>21350</v>
      </c>
      <c r="D179" s="250">
        <v>24400</v>
      </c>
      <c r="E179" s="250">
        <v>27450</v>
      </c>
      <c r="F179" s="250">
        <v>30450</v>
      </c>
      <c r="G179" s="250">
        <v>32900</v>
      </c>
      <c r="H179" s="250">
        <v>35350</v>
      </c>
      <c r="I179" s="250">
        <v>37800</v>
      </c>
      <c r="J179" s="250">
        <v>40200</v>
      </c>
      <c r="K179" s="250">
        <v>51150</v>
      </c>
      <c r="L179" s="250">
        <v>58450</v>
      </c>
      <c r="M179" s="250">
        <v>65750</v>
      </c>
      <c r="N179" s="250">
        <v>73100</v>
      </c>
      <c r="O179" s="250">
        <v>78950</v>
      </c>
      <c r="P179" s="250">
        <v>84750</v>
      </c>
      <c r="Q179" s="250">
        <v>90600</v>
      </c>
      <c r="R179" s="250">
        <v>96450</v>
      </c>
      <c r="S179">
        <v>351</v>
      </c>
      <c r="T179">
        <v>351</v>
      </c>
      <c r="U179" s="52">
        <v>351</v>
      </c>
    </row>
    <row r="180" spans="1:21">
      <c r="A180" t="s">
        <v>228</v>
      </c>
      <c r="B180" t="s">
        <v>794</v>
      </c>
      <c r="C180" s="250">
        <v>22200</v>
      </c>
      <c r="D180" s="250">
        <v>25350</v>
      </c>
      <c r="E180" s="250">
        <v>28500</v>
      </c>
      <c r="F180" s="250">
        <v>31650</v>
      </c>
      <c r="G180" s="250">
        <v>34200</v>
      </c>
      <c r="H180" s="250">
        <v>36750</v>
      </c>
      <c r="I180" s="250">
        <v>39250</v>
      </c>
      <c r="J180" s="250">
        <v>41800</v>
      </c>
      <c r="K180" s="250">
        <v>53150</v>
      </c>
      <c r="L180" s="250">
        <v>60750</v>
      </c>
      <c r="M180" s="250">
        <v>68350</v>
      </c>
      <c r="N180" s="250">
        <v>75950</v>
      </c>
      <c r="O180" s="250">
        <v>82050</v>
      </c>
      <c r="P180" s="250">
        <v>88100</v>
      </c>
      <c r="Q180" s="250">
        <v>94200</v>
      </c>
      <c r="R180" s="250">
        <v>100250</v>
      </c>
      <c r="S180">
        <v>353</v>
      </c>
      <c r="T180">
        <v>353</v>
      </c>
      <c r="U180" s="52">
        <v>353</v>
      </c>
    </row>
    <row r="181" spans="1:21">
      <c r="A181" t="s">
        <v>38</v>
      </c>
      <c r="B181" t="s">
        <v>797</v>
      </c>
      <c r="C181" s="250">
        <v>24300</v>
      </c>
      <c r="D181" s="250">
        <v>27750</v>
      </c>
      <c r="E181" s="250">
        <v>31200</v>
      </c>
      <c r="F181" s="250">
        <v>34650</v>
      </c>
      <c r="G181" s="250">
        <v>37450</v>
      </c>
      <c r="H181" s="250">
        <v>40200</v>
      </c>
      <c r="I181" s="250">
        <v>43000</v>
      </c>
      <c r="J181" s="250">
        <v>45750</v>
      </c>
      <c r="K181" s="250">
        <v>58200</v>
      </c>
      <c r="L181" s="250">
        <v>66550</v>
      </c>
      <c r="M181" s="250">
        <v>74850</v>
      </c>
      <c r="N181" s="250">
        <v>83150</v>
      </c>
      <c r="O181" s="250">
        <v>89800</v>
      </c>
      <c r="P181" s="250">
        <v>96450</v>
      </c>
      <c r="Q181" s="250">
        <v>103100</v>
      </c>
      <c r="R181" s="250">
        <v>109750</v>
      </c>
      <c r="S181">
        <v>355</v>
      </c>
      <c r="T181">
        <v>355</v>
      </c>
      <c r="U181" s="52">
        <v>355</v>
      </c>
    </row>
    <row r="182" spans="1:21">
      <c r="A182" t="s">
        <v>229</v>
      </c>
      <c r="B182" t="s">
        <v>800</v>
      </c>
      <c r="C182" s="250">
        <v>22800</v>
      </c>
      <c r="D182" s="250">
        <v>26050</v>
      </c>
      <c r="E182" s="250">
        <v>29300</v>
      </c>
      <c r="F182" s="250">
        <v>32550</v>
      </c>
      <c r="G182" s="250">
        <v>35200</v>
      </c>
      <c r="H182" s="250">
        <v>37800</v>
      </c>
      <c r="I182" s="250">
        <v>40400</v>
      </c>
      <c r="J182" s="250">
        <v>43000</v>
      </c>
      <c r="K182" s="250">
        <v>54700</v>
      </c>
      <c r="L182" s="250">
        <v>62500</v>
      </c>
      <c r="M182" s="250">
        <v>70300</v>
      </c>
      <c r="N182" s="250">
        <v>78100</v>
      </c>
      <c r="O182" s="250">
        <v>84350</v>
      </c>
      <c r="P182" s="250">
        <v>90600</v>
      </c>
      <c r="Q182" s="250">
        <v>96850</v>
      </c>
      <c r="R182" s="250">
        <v>103100</v>
      </c>
      <c r="S182">
        <v>357</v>
      </c>
      <c r="T182">
        <v>357</v>
      </c>
      <c r="U182" s="52">
        <v>357</v>
      </c>
    </row>
    <row r="183" spans="1:21">
      <c r="A183" t="s">
        <v>230</v>
      </c>
      <c r="B183" t="s">
        <v>803</v>
      </c>
      <c r="C183" s="250">
        <v>27150</v>
      </c>
      <c r="D183" s="250">
        <v>31000</v>
      </c>
      <c r="E183" s="250">
        <v>34900</v>
      </c>
      <c r="F183" s="250">
        <v>38750</v>
      </c>
      <c r="G183" s="250">
        <v>41850</v>
      </c>
      <c r="H183" s="250">
        <v>44950</v>
      </c>
      <c r="I183" s="250">
        <v>48050</v>
      </c>
      <c r="J183" s="250">
        <v>51150</v>
      </c>
      <c r="K183" s="250">
        <v>65100</v>
      </c>
      <c r="L183" s="250">
        <v>74400</v>
      </c>
      <c r="M183" s="250">
        <v>83700</v>
      </c>
      <c r="N183" s="250">
        <v>93000</v>
      </c>
      <c r="O183" s="250">
        <v>100450</v>
      </c>
      <c r="P183" s="250">
        <v>107900</v>
      </c>
      <c r="Q183" s="250">
        <v>115300</v>
      </c>
      <c r="R183" s="250">
        <v>122750</v>
      </c>
      <c r="S183">
        <v>359</v>
      </c>
      <c r="T183">
        <v>359</v>
      </c>
      <c r="U183" s="52">
        <v>359</v>
      </c>
    </row>
    <row r="184" spans="1:21">
      <c r="A184" t="s">
        <v>32</v>
      </c>
      <c r="B184" t="s">
        <v>572</v>
      </c>
      <c r="C184" s="250">
        <v>23050</v>
      </c>
      <c r="D184" s="250">
        <v>26350</v>
      </c>
      <c r="E184" s="250">
        <v>29650</v>
      </c>
      <c r="F184" s="250">
        <v>32900</v>
      </c>
      <c r="G184" s="250">
        <v>35550</v>
      </c>
      <c r="H184" s="250">
        <v>38200</v>
      </c>
      <c r="I184" s="250">
        <v>40800</v>
      </c>
      <c r="J184" s="250">
        <v>43450</v>
      </c>
      <c r="K184" s="250">
        <v>55250</v>
      </c>
      <c r="L184" s="250">
        <v>63150</v>
      </c>
      <c r="M184" s="250">
        <v>71050</v>
      </c>
      <c r="N184" s="250">
        <v>78950</v>
      </c>
      <c r="O184" s="250">
        <v>85300</v>
      </c>
      <c r="P184" s="250">
        <v>91600</v>
      </c>
      <c r="Q184" s="250">
        <v>97900</v>
      </c>
      <c r="R184" s="250">
        <v>104250</v>
      </c>
      <c r="S184">
        <v>361</v>
      </c>
      <c r="T184">
        <v>361</v>
      </c>
      <c r="U184" s="52">
        <v>361</v>
      </c>
    </row>
    <row r="185" spans="1:21">
      <c r="A185" t="s">
        <v>231</v>
      </c>
      <c r="B185" t="s">
        <v>808</v>
      </c>
      <c r="C185" s="250">
        <v>21350</v>
      </c>
      <c r="D185" s="250">
        <v>24400</v>
      </c>
      <c r="E185" s="250">
        <v>27450</v>
      </c>
      <c r="F185" s="250">
        <v>30450</v>
      </c>
      <c r="G185" s="250">
        <v>32900</v>
      </c>
      <c r="H185" s="250">
        <v>35350</v>
      </c>
      <c r="I185" s="250">
        <v>37800</v>
      </c>
      <c r="J185" s="250">
        <v>40200</v>
      </c>
      <c r="K185" s="250">
        <v>51150</v>
      </c>
      <c r="L185" s="250">
        <v>58450</v>
      </c>
      <c r="M185" s="250">
        <v>65750</v>
      </c>
      <c r="N185" s="250">
        <v>73100</v>
      </c>
      <c r="O185" s="250">
        <v>78950</v>
      </c>
      <c r="P185" s="250">
        <v>84750</v>
      </c>
      <c r="Q185" s="250">
        <v>90600</v>
      </c>
      <c r="R185" s="250">
        <v>96450</v>
      </c>
      <c r="S185">
        <v>363</v>
      </c>
      <c r="T185">
        <v>363</v>
      </c>
      <c r="U185" s="52">
        <v>363</v>
      </c>
    </row>
    <row r="186" spans="1:21">
      <c r="A186" t="s">
        <v>232</v>
      </c>
      <c r="B186" t="s">
        <v>811</v>
      </c>
      <c r="C186" s="250">
        <v>21350</v>
      </c>
      <c r="D186" s="250">
        <v>24400</v>
      </c>
      <c r="E186" s="250">
        <v>27450</v>
      </c>
      <c r="F186" s="250">
        <v>30450</v>
      </c>
      <c r="G186" s="250">
        <v>32900</v>
      </c>
      <c r="H186" s="250">
        <v>35350</v>
      </c>
      <c r="I186" s="250">
        <v>37800</v>
      </c>
      <c r="J186" s="250">
        <v>40200</v>
      </c>
      <c r="K186" s="250">
        <v>51150</v>
      </c>
      <c r="L186" s="250">
        <v>58450</v>
      </c>
      <c r="M186" s="250">
        <v>65750</v>
      </c>
      <c r="N186" s="250">
        <v>73100</v>
      </c>
      <c r="O186" s="250">
        <v>78950</v>
      </c>
      <c r="P186" s="250">
        <v>84750</v>
      </c>
      <c r="Q186" s="250">
        <v>90600</v>
      </c>
      <c r="R186" s="250">
        <v>96450</v>
      </c>
      <c r="S186">
        <v>365</v>
      </c>
      <c r="T186">
        <v>365</v>
      </c>
      <c r="U186" s="52">
        <v>365</v>
      </c>
    </row>
    <row r="187" spans="1:21">
      <c r="A187" t="s">
        <v>48</v>
      </c>
      <c r="B187" t="s">
        <v>646</v>
      </c>
      <c r="C187" s="250">
        <v>28300</v>
      </c>
      <c r="D187" s="250">
        <v>32350</v>
      </c>
      <c r="E187" s="250">
        <v>36400</v>
      </c>
      <c r="F187" s="250">
        <v>40400</v>
      </c>
      <c r="G187" s="250">
        <v>43650</v>
      </c>
      <c r="H187" s="250">
        <v>46900</v>
      </c>
      <c r="I187" s="250">
        <v>50100</v>
      </c>
      <c r="J187" s="250">
        <v>53350</v>
      </c>
      <c r="K187" s="250">
        <v>67850</v>
      </c>
      <c r="L187" s="250">
        <v>77550</v>
      </c>
      <c r="M187" s="250">
        <v>87250</v>
      </c>
      <c r="N187" s="250">
        <v>96950</v>
      </c>
      <c r="O187" s="250">
        <v>104700</v>
      </c>
      <c r="P187" s="250">
        <v>112450</v>
      </c>
      <c r="Q187" s="250">
        <v>120250</v>
      </c>
      <c r="R187" s="250">
        <v>128000</v>
      </c>
      <c r="S187">
        <v>367</v>
      </c>
      <c r="T187">
        <v>367</v>
      </c>
      <c r="U187" s="52">
        <v>367</v>
      </c>
    </row>
    <row r="188" spans="1:21">
      <c r="A188" t="s">
        <v>233</v>
      </c>
      <c r="B188" t="s">
        <v>816</v>
      </c>
      <c r="C188" s="250">
        <v>21650</v>
      </c>
      <c r="D188" s="250">
        <v>24750</v>
      </c>
      <c r="E188" s="250">
        <v>27850</v>
      </c>
      <c r="F188" s="250">
        <v>30900</v>
      </c>
      <c r="G188" s="250">
        <v>33400</v>
      </c>
      <c r="H188" s="250">
        <v>35850</v>
      </c>
      <c r="I188" s="250">
        <v>38350</v>
      </c>
      <c r="J188" s="250">
        <v>40800</v>
      </c>
      <c r="K188" s="250">
        <v>51900</v>
      </c>
      <c r="L188" s="250">
        <v>59350</v>
      </c>
      <c r="M188" s="250">
        <v>66750</v>
      </c>
      <c r="N188" s="250">
        <v>74150</v>
      </c>
      <c r="O188" s="250">
        <v>80100</v>
      </c>
      <c r="P188" s="250">
        <v>86050</v>
      </c>
      <c r="Q188" s="250">
        <v>91950</v>
      </c>
      <c r="R188" s="250">
        <v>97900</v>
      </c>
      <c r="S188">
        <v>369</v>
      </c>
      <c r="T188">
        <v>369</v>
      </c>
      <c r="U188" s="52">
        <v>369</v>
      </c>
    </row>
    <row r="189" spans="1:21">
      <c r="A189" t="s">
        <v>234</v>
      </c>
      <c r="B189" t="s">
        <v>819</v>
      </c>
      <c r="C189" s="250">
        <v>24700</v>
      </c>
      <c r="D189" s="250">
        <v>28200</v>
      </c>
      <c r="E189" s="250">
        <v>31750</v>
      </c>
      <c r="F189" s="250">
        <v>35250</v>
      </c>
      <c r="G189" s="250">
        <v>38100</v>
      </c>
      <c r="H189" s="250">
        <v>40900</v>
      </c>
      <c r="I189" s="250">
        <v>43750</v>
      </c>
      <c r="J189" s="250">
        <v>46550</v>
      </c>
      <c r="K189" s="250">
        <v>59200</v>
      </c>
      <c r="L189" s="250">
        <v>67700</v>
      </c>
      <c r="M189" s="250">
        <v>76150</v>
      </c>
      <c r="N189" s="250">
        <v>84600</v>
      </c>
      <c r="O189" s="250">
        <v>91350</v>
      </c>
      <c r="P189" s="250">
        <v>98150</v>
      </c>
      <c r="Q189" s="250">
        <v>104900</v>
      </c>
      <c r="R189" s="250">
        <v>111650</v>
      </c>
      <c r="S189">
        <v>371</v>
      </c>
      <c r="T189">
        <v>371</v>
      </c>
      <c r="U189" s="52">
        <v>371</v>
      </c>
    </row>
    <row r="190" spans="1:21">
      <c r="A190" t="s">
        <v>235</v>
      </c>
      <c r="B190" t="s">
        <v>822</v>
      </c>
      <c r="C190" s="250">
        <v>21350</v>
      </c>
      <c r="D190" s="250">
        <v>24400</v>
      </c>
      <c r="E190" s="250">
        <v>27450</v>
      </c>
      <c r="F190" s="250">
        <v>30450</v>
      </c>
      <c r="G190" s="250">
        <v>32900</v>
      </c>
      <c r="H190" s="250">
        <v>35350</v>
      </c>
      <c r="I190" s="250">
        <v>37800</v>
      </c>
      <c r="J190" s="250">
        <v>40200</v>
      </c>
      <c r="K190" s="250">
        <v>51150</v>
      </c>
      <c r="L190" s="250">
        <v>58450</v>
      </c>
      <c r="M190" s="250">
        <v>65750</v>
      </c>
      <c r="N190" s="250">
        <v>73100</v>
      </c>
      <c r="O190" s="250">
        <v>78950</v>
      </c>
      <c r="P190" s="250">
        <v>84750</v>
      </c>
      <c r="Q190" s="250">
        <v>90600</v>
      </c>
      <c r="R190" s="250">
        <v>96450</v>
      </c>
      <c r="S190">
        <v>373</v>
      </c>
      <c r="T190">
        <v>373</v>
      </c>
      <c r="U190" s="52">
        <v>373</v>
      </c>
    </row>
    <row r="191" spans="1:21">
      <c r="A191" t="s">
        <v>23</v>
      </c>
      <c r="B191" t="s">
        <v>304</v>
      </c>
      <c r="C191" s="250">
        <v>25050</v>
      </c>
      <c r="D191" s="250">
        <v>28600</v>
      </c>
      <c r="E191" s="250">
        <v>32200</v>
      </c>
      <c r="F191" s="250">
        <v>35750</v>
      </c>
      <c r="G191" s="250">
        <v>38650</v>
      </c>
      <c r="H191" s="250">
        <v>41500</v>
      </c>
      <c r="I191" s="250">
        <v>44350</v>
      </c>
      <c r="J191" s="250">
        <v>47200</v>
      </c>
      <c r="K191" s="250">
        <v>60050</v>
      </c>
      <c r="L191" s="250">
        <v>68650</v>
      </c>
      <c r="M191" s="250">
        <v>77200</v>
      </c>
      <c r="N191" s="250">
        <v>85800</v>
      </c>
      <c r="O191" s="250">
        <v>92650</v>
      </c>
      <c r="P191" s="250">
        <v>99550</v>
      </c>
      <c r="Q191" s="250">
        <v>106400</v>
      </c>
      <c r="R191" s="250">
        <v>113250</v>
      </c>
      <c r="S191">
        <v>375</v>
      </c>
      <c r="T191">
        <v>375</v>
      </c>
      <c r="U191" s="52">
        <v>375</v>
      </c>
    </row>
    <row r="192" spans="1:21">
      <c r="A192" t="s">
        <v>236</v>
      </c>
      <c r="B192" t="s">
        <v>827</v>
      </c>
      <c r="C192" s="250">
        <v>21350</v>
      </c>
      <c r="D192" s="250">
        <v>24400</v>
      </c>
      <c r="E192" s="250">
        <v>27450</v>
      </c>
      <c r="F192" s="250">
        <v>30450</v>
      </c>
      <c r="G192" s="250">
        <v>32900</v>
      </c>
      <c r="H192" s="250">
        <v>35350</v>
      </c>
      <c r="I192" s="250">
        <v>37800</v>
      </c>
      <c r="J192" s="250">
        <v>40200</v>
      </c>
      <c r="K192" s="250">
        <v>51150</v>
      </c>
      <c r="L192" s="250">
        <v>58450</v>
      </c>
      <c r="M192" s="250">
        <v>65750</v>
      </c>
      <c r="N192" s="250">
        <v>73100</v>
      </c>
      <c r="O192" s="250">
        <v>78950</v>
      </c>
      <c r="P192" s="250">
        <v>84750</v>
      </c>
      <c r="Q192" s="250">
        <v>90600</v>
      </c>
      <c r="R192" s="250">
        <v>96450</v>
      </c>
      <c r="S192">
        <v>377</v>
      </c>
      <c r="T192">
        <v>377</v>
      </c>
      <c r="U192" s="52">
        <v>377</v>
      </c>
    </row>
    <row r="193" spans="1:21">
      <c r="A193" t="s">
        <v>237</v>
      </c>
      <c r="B193" t="s">
        <v>830</v>
      </c>
      <c r="C193" s="250">
        <v>23450</v>
      </c>
      <c r="D193" s="250">
        <v>26800</v>
      </c>
      <c r="E193" s="250">
        <v>30150</v>
      </c>
      <c r="F193" s="250">
        <v>33500</v>
      </c>
      <c r="G193" s="250">
        <v>36200</v>
      </c>
      <c r="H193" s="250">
        <v>38900</v>
      </c>
      <c r="I193" s="250">
        <v>41550</v>
      </c>
      <c r="J193" s="250">
        <v>44250</v>
      </c>
      <c r="K193" s="250">
        <v>56300</v>
      </c>
      <c r="L193" s="250">
        <v>64300</v>
      </c>
      <c r="M193" s="250">
        <v>72350</v>
      </c>
      <c r="N193" s="250">
        <v>80400</v>
      </c>
      <c r="O193" s="250">
        <v>86850</v>
      </c>
      <c r="P193" s="250">
        <v>93250</v>
      </c>
      <c r="Q193" s="250">
        <v>99700</v>
      </c>
      <c r="R193" s="250">
        <v>106150</v>
      </c>
      <c r="S193">
        <v>379</v>
      </c>
      <c r="T193">
        <v>379</v>
      </c>
      <c r="U193" s="52">
        <v>379</v>
      </c>
    </row>
    <row r="194" spans="1:21">
      <c r="A194" t="s">
        <v>24</v>
      </c>
      <c r="B194" t="s">
        <v>304</v>
      </c>
      <c r="C194" s="250">
        <v>25050</v>
      </c>
      <c r="D194" s="250">
        <v>28600</v>
      </c>
      <c r="E194" s="250">
        <v>32200</v>
      </c>
      <c r="F194" s="250">
        <v>35750</v>
      </c>
      <c r="G194" s="250">
        <v>38650</v>
      </c>
      <c r="H194" s="250">
        <v>41500</v>
      </c>
      <c r="I194" s="250">
        <v>44350</v>
      </c>
      <c r="J194" s="250">
        <v>47200</v>
      </c>
      <c r="K194" s="250">
        <v>60050</v>
      </c>
      <c r="L194" s="250">
        <v>68650</v>
      </c>
      <c r="M194" s="250">
        <v>77200</v>
      </c>
      <c r="N194" s="250">
        <v>85800</v>
      </c>
      <c r="O194" s="250">
        <v>92650</v>
      </c>
      <c r="P194" s="250">
        <v>99550</v>
      </c>
      <c r="Q194" s="250">
        <v>106400</v>
      </c>
      <c r="R194" s="250">
        <v>113250</v>
      </c>
      <c r="S194">
        <v>381</v>
      </c>
      <c r="T194">
        <v>381</v>
      </c>
      <c r="U194" s="52">
        <v>381</v>
      </c>
    </row>
    <row r="195" spans="1:21">
      <c r="A195" t="s">
        <v>238</v>
      </c>
      <c r="B195" t="s">
        <v>835</v>
      </c>
      <c r="C195" s="250">
        <v>27250</v>
      </c>
      <c r="D195" s="250">
        <v>31150</v>
      </c>
      <c r="E195" s="250">
        <v>35050</v>
      </c>
      <c r="F195" s="250">
        <v>38900</v>
      </c>
      <c r="G195" s="250">
        <v>42050</v>
      </c>
      <c r="H195" s="250">
        <v>45150</v>
      </c>
      <c r="I195" s="250">
        <v>48250</v>
      </c>
      <c r="J195" s="250">
        <v>51350</v>
      </c>
      <c r="K195" s="250">
        <v>65350</v>
      </c>
      <c r="L195" s="250">
        <v>74700</v>
      </c>
      <c r="M195" s="250">
        <v>84000</v>
      </c>
      <c r="N195" s="250">
        <v>93350</v>
      </c>
      <c r="O195" s="250">
        <v>100850</v>
      </c>
      <c r="P195" s="250">
        <v>108300</v>
      </c>
      <c r="Q195" s="250">
        <v>115750</v>
      </c>
      <c r="R195" s="250">
        <v>123250</v>
      </c>
      <c r="S195">
        <v>383</v>
      </c>
      <c r="T195">
        <v>383</v>
      </c>
      <c r="U195" s="52">
        <v>383</v>
      </c>
    </row>
    <row r="196" spans="1:21">
      <c r="A196" t="s">
        <v>239</v>
      </c>
      <c r="B196" t="s">
        <v>838</v>
      </c>
      <c r="C196" s="250">
        <v>21350</v>
      </c>
      <c r="D196" s="250">
        <v>24400</v>
      </c>
      <c r="E196" s="250">
        <v>27450</v>
      </c>
      <c r="F196" s="250">
        <v>30450</v>
      </c>
      <c r="G196" s="250">
        <v>32900</v>
      </c>
      <c r="H196" s="250">
        <v>35350</v>
      </c>
      <c r="I196" s="250">
        <v>37800</v>
      </c>
      <c r="J196" s="250">
        <v>40200</v>
      </c>
      <c r="K196" s="250">
        <v>51150</v>
      </c>
      <c r="L196" s="250">
        <v>58450</v>
      </c>
      <c r="M196" s="250">
        <v>65750</v>
      </c>
      <c r="N196" s="250">
        <v>73100</v>
      </c>
      <c r="O196" s="250">
        <v>78950</v>
      </c>
      <c r="P196" s="250">
        <v>84750</v>
      </c>
      <c r="Q196" s="250">
        <v>90600</v>
      </c>
      <c r="R196" s="250">
        <v>96450</v>
      </c>
      <c r="S196">
        <v>385</v>
      </c>
      <c r="T196">
        <v>385</v>
      </c>
      <c r="U196" s="52">
        <v>385</v>
      </c>
    </row>
    <row r="197" spans="1:21">
      <c r="A197" t="s">
        <v>240</v>
      </c>
      <c r="B197" t="s">
        <v>841</v>
      </c>
      <c r="C197" s="250">
        <v>21350</v>
      </c>
      <c r="D197" s="250">
        <v>24400</v>
      </c>
      <c r="E197" s="250">
        <v>27450</v>
      </c>
      <c r="F197" s="250">
        <v>30450</v>
      </c>
      <c r="G197" s="250">
        <v>32900</v>
      </c>
      <c r="H197" s="250">
        <v>35350</v>
      </c>
      <c r="I197" s="250">
        <v>37800</v>
      </c>
      <c r="J197" s="250">
        <v>40200</v>
      </c>
      <c r="K197" s="250">
        <v>51150</v>
      </c>
      <c r="L197" s="250">
        <v>58450</v>
      </c>
      <c r="M197" s="250">
        <v>65750</v>
      </c>
      <c r="N197" s="250">
        <v>73100</v>
      </c>
      <c r="O197" s="250">
        <v>78950</v>
      </c>
      <c r="P197" s="250">
        <v>84750</v>
      </c>
      <c r="Q197" s="250">
        <v>90600</v>
      </c>
      <c r="R197" s="250">
        <v>96450</v>
      </c>
      <c r="S197">
        <v>387</v>
      </c>
      <c r="T197">
        <v>387</v>
      </c>
      <c r="U197" s="52">
        <v>387</v>
      </c>
    </row>
    <row r="198" spans="1:21">
      <c r="A198" t="s">
        <v>241</v>
      </c>
      <c r="B198" t="s">
        <v>844</v>
      </c>
      <c r="C198" s="250">
        <v>23250</v>
      </c>
      <c r="D198" s="250">
        <v>26600</v>
      </c>
      <c r="E198" s="250">
        <v>29900</v>
      </c>
      <c r="F198" s="250">
        <v>33200</v>
      </c>
      <c r="G198" s="250">
        <v>35900</v>
      </c>
      <c r="H198" s="250">
        <v>38550</v>
      </c>
      <c r="I198" s="250">
        <v>41200</v>
      </c>
      <c r="J198" s="250">
        <v>43850</v>
      </c>
      <c r="K198" s="250">
        <v>55800</v>
      </c>
      <c r="L198" s="250">
        <v>63750</v>
      </c>
      <c r="M198" s="250">
        <v>71700</v>
      </c>
      <c r="N198" s="250">
        <v>79700</v>
      </c>
      <c r="O198" s="250">
        <v>86050</v>
      </c>
      <c r="P198" s="250">
        <v>92450</v>
      </c>
      <c r="Q198" s="250">
        <v>98800</v>
      </c>
      <c r="R198" s="250">
        <v>105200</v>
      </c>
      <c r="S198">
        <v>389</v>
      </c>
      <c r="T198">
        <v>389</v>
      </c>
      <c r="U198" s="52">
        <v>389</v>
      </c>
    </row>
    <row r="199" spans="1:21">
      <c r="A199" t="s">
        <v>242</v>
      </c>
      <c r="B199" t="s">
        <v>847</v>
      </c>
      <c r="C199" s="250">
        <v>21500</v>
      </c>
      <c r="D199" s="250">
        <v>24550</v>
      </c>
      <c r="E199" s="250">
        <v>27600</v>
      </c>
      <c r="F199" s="250">
        <v>30650</v>
      </c>
      <c r="G199" s="250">
        <v>33150</v>
      </c>
      <c r="H199" s="250">
        <v>35600</v>
      </c>
      <c r="I199" s="250">
        <v>38050</v>
      </c>
      <c r="J199" s="250">
        <v>40500</v>
      </c>
      <c r="K199" s="250">
        <v>51500</v>
      </c>
      <c r="L199" s="250">
        <v>58850</v>
      </c>
      <c r="M199" s="250">
        <v>66200</v>
      </c>
      <c r="N199" s="250">
        <v>73550</v>
      </c>
      <c r="O199" s="250">
        <v>79450</v>
      </c>
      <c r="P199" s="250">
        <v>85350</v>
      </c>
      <c r="Q199" s="250">
        <v>91200</v>
      </c>
      <c r="R199" s="250">
        <v>97100</v>
      </c>
      <c r="S199">
        <v>391</v>
      </c>
      <c r="T199">
        <v>391</v>
      </c>
      <c r="U199" s="52">
        <v>391</v>
      </c>
    </row>
    <row r="200" spans="1:21">
      <c r="A200" t="s">
        <v>243</v>
      </c>
      <c r="B200" t="s">
        <v>850</v>
      </c>
      <c r="C200" s="250">
        <v>31850</v>
      </c>
      <c r="D200" s="250">
        <v>36400</v>
      </c>
      <c r="E200" s="250">
        <v>40950</v>
      </c>
      <c r="F200" s="250">
        <v>45500</v>
      </c>
      <c r="G200" s="250">
        <v>49150</v>
      </c>
      <c r="H200" s="250">
        <v>52800</v>
      </c>
      <c r="I200" s="250">
        <v>56450</v>
      </c>
      <c r="J200" s="250">
        <v>60100</v>
      </c>
      <c r="K200" s="250">
        <v>76450</v>
      </c>
      <c r="L200" s="250">
        <v>87350</v>
      </c>
      <c r="M200" s="250">
        <v>98300</v>
      </c>
      <c r="N200" s="250">
        <v>109200</v>
      </c>
      <c r="O200" s="250">
        <v>117950</v>
      </c>
      <c r="P200" s="250">
        <v>126650</v>
      </c>
      <c r="Q200" s="250">
        <v>135400</v>
      </c>
      <c r="R200" s="250">
        <v>144150</v>
      </c>
      <c r="S200">
        <v>393</v>
      </c>
      <c r="T200">
        <v>393</v>
      </c>
      <c r="U200" s="52">
        <v>393</v>
      </c>
    </row>
    <row r="201" spans="1:21">
      <c r="A201" t="s">
        <v>36</v>
      </c>
      <c r="B201" t="s">
        <v>348</v>
      </c>
      <c r="C201" s="250">
        <v>24100</v>
      </c>
      <c r="D201" s="250">
        <v>27550</v>
      </c>
      <c r="E201" s="250">
        <v>31000</v>
      </c>
      <c r="F201" s="250">
        <v>34400</v>
      </c>
      <c r="G201" s="250">
        <v>37200</v>
      </c>
      <c r="H201" s="250">
        <v>39950</v>
      </c>
      <c r="I201" s="250">
        <v>42700</v>
      </c>
      <c r="J201" s="250">
        <v>45450</v>
      </c>
      <c r="K201" s="250">
        <v>57800</v>
      </c>
      <c r="L201" s="250">
        <v>66050</v>
      </c>
      <c r="M201" s="250">
        <v>74300</v>
      </c>
      <c r="N201" s="250">
        <v>82550</v>
      </c>
      <c r="O201" s="250">
        <v>89150</v>
      </c>
      <c r="P201" s="250">
        <v>95750</v>
      </c>
      <c r="Q201" s="250">
        <v>102350</v>
      </c>
      <c r="R201" s="250">
        <v>109000</v>
      </c>
      <c r="S201">
        <v>395</v>
      </c>
      <c r="T201">
        <v>395</v>
      </c>
      <c r="U201" s="52">
        <v>395</v>
      </c>
    </row>
    <row r="202" spans="1:21">
      <c r="A202" t="s">
        <v>49</v>
      </c>
      <c r="B202" t="s">
        <v>410</v>
      </c>
      <c r="C202" s="250">
        <v>31150</v>
      </c>
      <c r="D202" s="250">
        <v>35600</v>
      </c>
      <c r="E202" s="250">
        <v>40050</v>
      </c>
      <c r="F202" s="250">
        <v>44500</v>
      </c>
      <c r="G202" s="250">
        <v>48100</v>
      </c>
      <c r="H202" s="250">
        <v>51650</v>
      </c>
      <c r="I202" s="250">
        <v>55200</v>
      </c>
      <c r="J202" s="250">
        <v>58750</v>
      </c>
      <c r="K202" s="250">
        <v>74750</v>
      </c>
      <c r="L202" s="250">
        <v>85450</v>
      </c>
      <c r="M202" s="250">
        <v>96100</v>
      </c>
      <c r="N202" s="250">
        <v>106800</v>
      </c>
      <c r="O202" s="250">
        <v>115350</v>
      </c>
      <c r="P202" s="250">
        <v>123900</v>
      </c>
      <c r="Q202" s="250">
        <v>132450</v>
      </c>
      <c r="R202" s="250">
        <v>141000</v>
      </c>
      <c r="S202">
        <v>397</v>
      </c>
      <c r="T202">
        <v>397</v>
      </c>
      <c r="U202" s="52">
        <v>397</v>
      </c>
    </row>
    <row r="203" spans="1:21">
      <c r="A203" t="s">
        <v>244</v>
      </c>
      <c r="B203" t="s">
        <v>857</v>
      </c>
      <c r="C203" s="250">
        <v>21350</v>
      </c>
      <c r="D203" s="250">
        <v>24400</v>
      </c>
      <c r="E203" s="250">
        <v>27450</v>
      </c>
      <c r="F203" s="250">
        <v>30450</v>
      </c>
      <c r="G203" s="250">
        <v>32900</v>
      </c>
      <c r="H203" s="250">
        <v>35350</v>
      </c>
      <c r="I203" s="250">
        <v>37800</v>
      </c>
      <c r="J203" s="250">
        <v>40200</v>
      </c>
      <c r="K203" s="250">
        <v>51150</v>
      </c>
      <c r="L203" s="250">
        <v>58450</v>
      </c>
      <c r="M203" s="250">
        <v>65750</v>
      </c>
      <c r="N203" s="250">
        <v>73100</v>
      </c>
      <c r="O203" s="250">
        <v>78950</v>
      </c>
      <c r="P203" s="250">
        <v>84750</v>
      </c>
      <c r="Q203" s="250">
        <v>90600</v>
      </c>
      <c r="R203" s="250">
        <v>96450</v>
      </c>
      <c r="S203">
        <v>399</v>
      </c>
      <c r="T203">
        <v>399</v>
      </c>
      <c r="U203" s="52">
        <v>399</v>
      </c>
    </row>
    <row r="204" spans="1:21">
      <c r="A204" t="s">
        <v>245</v>
      </c>
      <c r="B204" t="s">
        <v>860</v>
      </c>
      <c r="C204" s="250">
        <v>21950</v>
      </c>
      <c r="D204" s="250">
        <v>25100</v>
      </c>
      <c r="E204" s="250">
        <v>28250</v>
      </c>
      <c r="F204" s="250">
        <v>31350</v>
      </c>
      <c r="G204" s="250">
        <v>33900</v>
      </c>
      <c r="H204" s="250">
        <v>36400</v>
      </c>
      <c r="I204" s="250">
        <v>38900</v>
      </c>
      <c r="J204" s="250">
        <v>41400</v>
      </c>
      <c r="K204" s="250">
        <v>52650</v>
      </c>
      <c r="L204" s="250">
        <v>60200</v>
      </c>
      <c r="M204" s="250">
        <v>67700</v>
      </c>
      <c r="N204" s="250">
        <v>75250</v>
      </c>
      <c r="O204" s="250">
        <v>81250</v>
      </c>
      <c r="P204" s="250">
        <v>87300</v>
      </c>
      <c r="Q204" s="250">
        <v>93300</v>
      </c>
      <c r="R204" s="250">
        <v>99300</v>
      </c>
      <c r="S204">
        <v>401</v>
      </c>
      <c r="T204">
        <v>401</v>
      </c>
      <c r="U204" s="52">
        <v>401</v>
      </c>
    </row>
    <row r="205" spans="1:21">
      <c r="A205" t="s">
        <v>246</v>
      </c>
      <c r="B205" t="s">
        <v>863</v>
      </c>
      <c r="C205" s="250">
        <v>21350</v>
      </c>
      <c r="D205" s="250">
        <v>24400</v>
      </c>
      <c r="E205" s="250">
        <v>27450</v>
      </c>
      <c r="F205" s="250">
        <v>30450</v>
      </c>
      <c r="G205" s="250">
        <v>32900</v>
      </c>
      <c r="H205" s="250">
        <v>35350</v>
      </c>
      <c r="I205" s="250">
        <v>37800</v>
      </c>
      <c r="J205" s="250">
        <v>40200</v>
      </c>
      <c r="K205" s="250">
        <v>51150</v>
      </c>
      <c r="L205" s="250">
        <v>58450</v>
      </c>
      <c r="M205" s="250">
        <v>65750</v>
      </c>
      <c r="N205" s="250">
        <v>73100</v>
      </c>
      <c r="O205" s="250">
        <v>78950</v>
      </c>
      <c r="P205" s="250">
        <v>84750</v>
      </c>
      <c r="Q205" s="250">
        <v>90600</v>
      </c>
      <c r="R205" s="250">
        <v>96450</v>
      </c>
      <c r="S205">
        <v>403</v>
      </c>
      <c r="T205">
        <v>403</v>
      </c>
      <c r="U205" s="52">
        <v>403</v>
      </c>
    </row>
    <row r="206" spans="1:21">
      <c r="A206" t="s">
        <v>247</v>
      </c>
      <c r="B206" t="s">
        <v>866</v>
      </c>
      <c r="C206" s="250">
        <v>21350</v>
      </c>
      <c r="D206" s="250">
        <v>24400</v>
      </c>
      <c r="E206" s="250">
        <v>27450</v>
      </c>
      <c r="F206" s="250">
        <v>30450</v>
      </c>
      <c r="G206" s="250">
        <v>32900</v>
      </c>
      <c r="H206" s="250">
        <v>35350</v>
      </c>
      <c r="I206" s="250">
        <v>37800</v>
      </c>
      <c r="J206" s="250">
        <v>40200</v>
      </c>
      <c r="K206" s="250">
        <v>51150</v>
      </c>
      <c r="L206" s="250">
        <v>58450</v>
      </c>
      <c r="M206" s="250">
        <v>65750</v>
      </c>
      <c r="N206" s="250">
        <v>73100</v>
      </c>
      <c r="O206" s="250">
        <v>78950</v>
      </c>
      <c r="P206" s="250">
        <v>84750</v>
      </c>
      <c r="Q206" s="250">
        <v>90600</v>
      </c>
      <c r="R206" s="250">
        <v>96450</v>
      </c>
      <c r="S206">
        <v>405</v>
      </c>
      <c r="T206">
        <v>405</v>
      </c>
      <c r="U206" s="52">
        <v>405</v>
      </c>
    </row>
    <row r="207" spans="1:21">
      <c r="A207" t="s">
        <v>58</v>
      </c>
      <c r="B207" t="s">
        <v>390</v>
      </c>
      <c r="C207" s="250">
        <v>21350</v>
      </c>
      <c r="D207" s="250">
        <v>24400</v>
      </c>
      <c r="E207" s="250">
        <v>27450</v>
      </c>
      <c r="F207" s="250">
        <v>30450</v>
      </c>
      <c r="G207" s="250">
        <v>32900</v>
      </c>
      <c r="H207" s="250">
        <v>35350</v>
      </c>
      <c r="I207" s="250">
        <v>37800</v>
      </c>
      <c r="J207" s="250">
        <v>40200</v>
      </c>
      <c r="K207" s="250">
        <v>51150</v>
      </c>
      <c r="L207" s="250">
        <v>58450</v>
      </c>
      <c r="M207" s="250">
        <v>65750</v>
      </c>
      <c r="N207" s="250">
        <v>73100</v>
      </c>
      <c r="O207" s="250">
        <v>78950</v>
      </c>
      <c r="P207" s="250">
        <v>84750</v>
      </c>
      <c r="Q207" s="250">
        <v>90600</v>
      </c>
      <c r="R207" s="250">
        <v>96450</v>
      </c>
      <c r="S207">
        <v>407</v>
      </c>
      <c r="T207">
        <v>407</v>
      </c>
      <c r="U207" s="52">
        <v>407</v>
      </c>
    </row>
    <row r="208" spans="1:21">
      <c r="A208" t="s">
        <v>39</v>
      </c>
      <c r="B208" t="s">
        <v>797</v>
      </c>
      <c r="C208" s="250">
        <v>24300</v>
      </c>
      <c r="D208" s="250">
        <v>27750</v>
      </c>
      <c r="E208" s="250">
        <v>31200</v>
      </c>
      <c r="F208" s="250">
        <v>34650</v>
      </c>
      <c r="G208" s="250">
        <v>37450</v>
      </c>
      <c r="H208" s="250">
        <v>40200</v>
      </c>
      <c r="I208" s="250">
        <v>43000</v>
      </c>
      <c r="J208" s="250">
        <v>45750</v>
      </c>
      <c r="K208" s="250">
        <v>58200</v>
      </c>
      <c r="L208" s="250">
        <v>66550</v>
      </c>
      <c r="M208" s="250">
        <v>74850</v>
      </c>
      <c r="N208" s="250">
        <v>83150</v>
      </c>
      <c r="O208" s="250">
        <v>89800</v>
      </c>
      <c r="P208" s="250">
        <v>96450</v>
      </c>
      <c r="Q208" s="250">
        <v>103100</v>
      </c>
      <c r="R208" s="250">
        <v>109750</v>
      </c>
      <c r="S208">
        <v>409</v>
      </c>
      <c r="T208">
        <v>409</v>
      </c>
      <c r="U208" s="52">
        <v>409</v>
      </c>
    </row>
    <row r="209" spans="1:21">
      <c r="A209" t="s">
        <v>248</v>
      </c>
      <c r="B209" t="s">
        <v>873</v>
      </c>
      <c r="C209" s="250">
        <v>21350</v>
      </c>
      <c r="D209" s="250">
        <v>24400</v>
      </c>
      <c r="E209" s="250">
        <v>27450</v>
      </c>
      <c r="F209" s="250">
        <v>30450</v>
      </c>
      <c r="G209" s="250">
        <v>32900</v>
      </c>
      <c r="H209" s="250">
        <v>35350</v>
      </c>
      <c r="I209" s="250">
        <v>37800</v>
      </c>
      <c r="J209" s="250">
        <v>40200</v>
      </c>
      <c r="K209" s="250">
        <v>51150</v>
      </c>
      <c r="L209" s="250">
        <v>58450</v>
      </c>
      <c r="M209" s="250">
        <v>65750</v>
      </c>
      <c r="N209" s="250">
        <v>73100</v>
      </c>
      <c r="O209" s="250">
        <v>78950</v>
      </c>
      <c r="P209" s="250">
        <v>84750</v>
      </c>
      <c r="Q209" s="250">
        <v>90600</v>
      </c>
      <c r="R209" s="250">
        <v>96450</v>
      </c>
      <c r="S209">
        <v>411</v>
      </c>
      <c r="T209">
        <v>411</v>
      </c>
      <c r="U209" s="52">
        <v>411</v>
      </c>
    </row>
    <row r="210" spans="1:21">
      <c r="A210" t="s">
        <v>249</v>
      </c>
      <c r="B210" t="s">
        <v>876</v>
      </c>
      <c r="C210" s="250">
        <v>26050</v>
      </c>
      <c r="D210" s="250">
        <v>29800</v>
      </c>
      <c r="E210" s="250">
        <v>33500</v>
      </c>
      <c r="F210" s="250">
        <v>37200</v>
      </c>
      <c r="G210" s="250">
        <v>40200</v>
      </c>
      <c r="H210" s="250">
        <v>43200</v>
      </c>
      <c r="I210" s="250">
        <v>46150</v>
      </c>
      <c r="J210" s="250">
        <v>49150</v>
      </c>
      <c r="K210" s="250">
        <v>62500</v>
      </c>
      <c r="L210" s="250">
        <v>71400</v>
      </c>
      <c r="M210" s="250">
        <v>80350</v>
      </c>
      <c r="N210" s="250">
        <v>89300</v>
      </c>
      <c r="O210" s="250">
        <v>96400</v>
      </c>
      <c r="P210" s="250">
        <v>103550</v>
      </c>
      <c r="Q210" s="250">
        <v>110700</v>
      </c>
      <c r="R210" s="250">
        <v>117850</v>
      </c>
      <c r="S210">
        <v>413</v>
      </c>
      <c r="T210">
        <v>413</v>
      </c>
      <c r="U210" s="52">
        <v>413</v>
      </c>
    </row>
    <row r="211" spans="1:21">
      <c r="A211" t="s">
        <v>250</v>
      </c>
      <c r="B211" t="s">
        <v>879</v>
      </c>
      <c r="C211" s="250">
        <v>26150</v>
      </c>
      <c r="D211" s="250">
        <v>29900</v>
      </c>
      <c r="E211" s="250">
        <v>33650</v>
      </c>
      <c r="F211" s="250">
        <v>37350</v>
      </c>
      <c r="G211" s="250">
        <v>40350</v>
      </c>
      <c r="H211" s="250">
        <v>43350</v>
      </c>
      <c r="I211" s="250">
        <v>46350</v>
      </c>
      <c r="J211" s="250">
        <v>49350</v>
      </c>
      <c r="K211" s="250">
        <v>62750</v>
      </c>
      <c r="L211" s="250">
        <v>71700</v>
      </c>
      <c r="M211" s="250">
        <v>80700</v>
      </c>
      <c r="N211" s="250">
        <v>89650</v>
      </c>
      <c r="O211" s="250">
        <v>96800</v>
      </c>
      <c r="P211" s="250">
        <v>104000</v>
      </c>
      <c r="Q211" s="250">
        <v>111150</v>
      </c>
      <c r="R211" s="250">
        <v>118300</v>
      </c>
      <c r="S211">
        <v>415</v>
      </c>
      <c r="T211">
        <v>415</v>
      </c>
      <c r="U211" s="52">
        <v>415</v>
      </c>
    </row>
    <row r="212" spans="1:21">
      <c r="A212" t="s">
        <v>251</v>
      </c>
      <c r="B212" t="s">
        <v>882</v>
      </c>
      <c r="C212" s="250">
        <v>21350</v>
      </c>
      <c r="D212" s="250">
        <v>24400</v>
      </c>
      <c r="E212" s="250">
        <v>27450</v>
      </c>
      <c r="F212" s="250">
        <v>30450</v>
      </c>
      <c r="G212" s="250">
        <v>32900</v>
      </c>
      <c r="H212" s="250">
        <v>35350</v>
      </c>
      <c r="I212" s="250">
        <v>37800</v>
      </c>
      <c r="J212" s="250">
        <v>40200</v>
      </c>
      <c r="K212" s="250">
        <v>51150</v>
      </c>
      <c r="L212" s="250">
        <v>58450</v>
      </c>
      <c r="M212" s="250">
        <v>65750</v>
      </c>
      <c r="N212" s="250">
        <v>73100</v>
      </c>
      <c r="O212" s="250">
        <v>78950</v>
      </c>
      <c r="P212" s="250">
        <v>84750</v>
      </c>
      <c r="Q212" s="250">
        <v>90600</v>
      </c>
      <c r="R212" s="250">
        <v>96450</v>
      </c>
      <c r="S212">
        <v>417</v>
      </c>
      <c r="T212">
        <v>417</v>
      </c>
      <c r="U212" s="52">
        <v>417</v>
      </c>
    </row>
    <row r="213" spans="1:21">
      <c r="A213" t="s">
        <v>252</v>
      </c>
      <c r="B213" t="s">
        <v>885</v>
      </c>
      <c r="C213" s="250">
        <v>21350</v>
      </c>
      <c r="D213" s="250">
        <v>24400</v>
      </c>
      <c r="E213" s="250">
        <v>27450</v>
      </c>
      <c r="F213" s="250">
        <v>30450</v>
      </c>
      <c r="G213" s="250">
        <v>32900</v>
      </c>
      <c r="H213" s="250">
        <v>35350</v>
      </c>
      <c r="I213" s="250">
        <v>37800</v>
      </c>
      <c r="J213" s="250">
        <v>40200</v>
      </c>
      <c r="K213" s="250">
        <v>51150</v>
      </c>
      <c r="L213" s="250">
        <v>58450</v>
      </c>
      <c r="M213" s="250">
        <v>65750</v>
      </c>
      <c r="N213" s="250">
        <v>73100</v>
      </c>
      <c r="O213" s="250">
        <v>78950</v>
      </c>
      <c r="P213" s="250">
        <v>84750</v>
      </c>
      <c r="Q213" s="250">
        <v>90600</v>
      </c>
      <c r="R213" s="250">
        <v>96450</v>
      </c>
      <c r="S213">
        <v>419</v>
      </c>
      <c r="T213">
        <v>419</v>
      </c>
      <c r="U213" s="52">
        <v>419</v>
      </c>
    </row>
    <row r="214" spans="1:21">
      <c r="A214" t="s">
        <v>253</v>
      </c>
      <c r="B214" t="s">
        <v>888</v>
      </c>
      <c r="C214" s="250">
        <v>23750</v>
      </c>
      <c r="D214" s="250">
        <v>27150</v>
      </c>
      <c r="E214" s="250">
        <v>30550</v>
      </c>
      <c r="F214" s="250">
        <v>33900</v>
      </c>
      <c r="G214" s="250">
        <v>36650</v>
      </c>
      <c r="H214" s="250">
        <v>39350</v>
      </c>
      <c r="I214" s="250">
        <v>42050</v>
      </c>
      <c r="J214" s="250">
        <v>44750</v>
      </c>
      <c r="K214" s="250">
        <v>56950</v>
      </c>
      <c r="L214" s="250">
        <v>65100</v>
      </c>
      <c r="M214" s="250">
        <v>73200</v>
      </c>
      <c r="N214" s="250">
        <v>81350</v>
      </c>
      <c r="O214" s="250">
        <v>87850</v>
      </c>
      <c r="P214" s="250">
        <v>94400</v>
      </c>
      <c r="Q214" s="250">
        <v>100900</v>
      </c>
      <c r="R214" s="250">
        <v>107400</v>
      </c>
      <c r="S214">
        <v>421</v>
      </c>
      <c r="T214">
        <v>421</v>
      </c>
      <c r="U214" s="52">
        <v>421</v>
      </c>
    </row>
    <row r="215" spans="1:21">
      <c r="A215" t="s">
        <v>86</v>
      </c>
      <c r="B215" t="s">
        <v>891</v>
      </c>
      <c r="C215" s="250">
        <v>24600</v>
      </c>
      <c r="D215" s="250">
        <v>28100</v>
      </c>
      <c r="E215" s="250">
        <v>31600</v>
      </c>
      <c r="F215" s="250">
        <v>35100</v>
      </c>
      <c r="G215" s="250">
        <v>37950</v>
      </c>
      <c r="H215" s="250">
        <v>40750</v>
      </c>
      <c r="I215" s="250">
        <v>43550</v>
      </c>
      <c r="J215" s="250">
        <v>46350</v>
      </c>
      <c r="K215" s="250">
        <v>58950</v>
      </c>
      <c r="L215" s="250">
        <v>67400</v>
      </c>
      <c r="M215" s="250">
        <v>75800</v>
      </c>
      <c r="N215" s="250">
        <v>84250</v>
      </c>
      <c r="O215" s="250">
        <v>91000</v>
      </c>
      <c r="P215" s="250">
        <v>97700</v>
      </c>
      <c r="Q215" s="250">
        <v>104450</v>
      </c>
      <c r="R215" s="250">
        <v>111200</v>
      </c>
      <c r="S215">
        <v>423</v>
      </c>
      <c r="T215">
        <v>423</v>
      </c>
      <c r="U215" s="52">
        <v>423</v>
      </c>
    </row>
    <row r="216" spans="1:21">
      <c r="A216" t="s">
        <v>254</v>
      </c>
      <c r="B216" t="s">
        <v>894</v>
      </c>
      <c r="C216" s="250">
        <v>21400</v>
      </c>
      <c r="D216" s="250">
        <v>24450</v>
      </c>
      <c r="E216" s="250">
        <v>27500</v>
      </c>
      <c r="F216" s="250">
        <v>30550</v>
      </c>
      <c r="G216" s="250">
        <v>33000</v>
      </c>
      <c r="H216" s="250">
        <v>35450</v>
      </c>
      <c r="I216" s="250">
        <v>37900</v>
      </c>
      <c r="J216" s="250">
        <v>40350</v>
      </c>
      <c r="K216" s="250">
        <v>51300</v>
      </c>
      <c r="L216" s="250">
        <v>58650</v>
      </c>
      <c r="M216" s="250">
        <v>66000</v>
      </c>
      <c r="N216" s="250">
        <v>73300</v>
      </c>
      <c r="O216" s="250">
        <v>79200</v>
      </c>
      <c r="P216" s="250">
        <v>85050</v>
      </c>
      <c r="Q216" s="250">
        <v>90900</v>
      </c>
      <c r="R216" s="250">
        <v>96800</v>
      </c>
      <c r="S216">
        <v>425</v>
      </c>
      <c r="T216">
        <v>425</v>
      </c>
      <c r="U216" s="52">
        <v>425</v>
      </c>
    </row>
    <row r="217" spans="1:21">
      <c r="A217" t="s">
        <v>255</v>
      </c>
      <c r="B217" t="s">
        <v>897</v>
      </c>
      <c r="C217" s="250">
        <v>21350</v>
      </c>
      <c r="D217" s="250">
        <v>24400</v>
      </c>
      <c r="E217" s="250">
        <v>27450</v>
      </c>
      <c r="F217" s="250">
        <v>30450</v>
      </c>
      <c r="G217" s="250">
        <v>32900</v>
      </c>
      <c r="H217" s="250">
        <v>35350</v>
      </c>
      <c r="I217" s="250">
        <v>37800</v>
      </c>
      <c r="J217" s="250">
        <v>40200</v>
      </c>
      <c r="K217" s="250">
        <v>51150</v>
      </c>
      <c r="L217" s="250">
        <v>58450</v>
      </c>
      <c r="M217" s="250">
        <v>65750</v>
      </c>
      <c r="N217" s="250">
        <v>73100</v>
      </c>
      <c r="O217" s="250">
        <v>78950</v>
      </c>
      <c r="P217" s="250">
        <v>84750</v>
      </c>
      <c r="Q217" s="250">
        <v>90600</v>
      </c>
      <c r="R217" s="250">
        <v>96450</v>
      </c>
      <c r="S217">
        <v>427</v>
      </c>
      <c r="T217">
        <v>427</v>
      </c>
      <c r="U217" s="52">
        <v>427</v>
      </c>
    </row>
    <row r="218" spans="1:21">
      <c r="A218" t="s">
        <v>256</v>
      </c>
      <c r="B218" t="s">
        <v>900</v>
      </c>
      <c r="C218" s="250">
        <v>21350</v>
      </c>
      <c r="D218" s="250">
        <v>24400</v>
      </c>
      <c r="E218" s="250">
        <v>27450</v>
      </c>
      <c r="F218" s="250">
        <v>30450</v>
      </c>
      <c r="G218" s="250">
        <v>32900</v>
      </c>
      <c r="H218" s="250">
        <v>35350</v>
      </c>
      <c r="I218" s="250">
        <v>37800</v>
      </c>
      <c r="J218" s="250">
        <v>40200</v>
      </c>
      <c r="K218" s="250">
        <v>51150</v>
      </c>
      <c r="L218" s="250">
        <v>58450</v>
      </c>
      <c r="M218" s="250">
        <v>65750</v>
      </c>
      <c r="N218" s="250">
        <v>73100</v>
      </c>
      <c r="O218" s="250">
        <v>78950</v>
      </c>
      <c r="P218" s="250">
        <v>84750</v>
      </c>
      <c r="Q218" s="250">
        <v>90600</v>
      </c>
      <c r="R218" s="250">
        <v>96450</v>
      </c>
      <c r="S218">
        <v>429</v>
      </c>
      <c r="T218">
        <v>429</v>
      </c>
      <c r="U218" s="52">
        <v>429</v>
      </c>
    </row>
    <row r="219" spans="1:21">
      <c r="A219" t="s">
        <v>257</v>
      </c>
      <c r="B219" t="s">
        <v>903</v>
      </c>
      <c r="C219" s="250">
        <v>25350</v>
      </c>
      <c r="D219" s="250">
        <v>28950</v>
      </c>
      <c r="E219" s="250">
        <v>32550</v>
      </c>
      <c r="F219" s="250">
        <v>36150</v>
      </c>
      <c r="G219" s="250">
        <v>39050</v>
      </c>
      <c r="H219" s="250">
        <v>41950</v>
      </c>
      <c r="I219" s="250">
        <v>44850</v>
      </c>
      <c r="J219" s="250">
        <v>47750</v>
      </c>
      <c r="K219" s="250">
        <v>60750</v>
      </c>
      <c r="L219" s="250">
        <v>69400</v>
      </c>
      <c r="M219" s="250">
        <v>78100</v>
      </c>
      <c r="N219" s="250">
        <v>86750</v>
      </c>
      <c r="O219" s="250">
        <v>93700</v>
      </c>
      <c r="P219" s="250">
        <v>100650</v>
      </c>
      <c r="Q219" s="250">
        <v>107600</v>
      </c>
      <c r="R219" s="250">
        <v>114500</v>
      </c>
      <c r="S219">
        <v>431</v>
      </c>
      <c r="T219">
        <v>431</v>
      </c>
      <c r="U219" s="52">
        <v>431</v>
      </c>
    </row>
    <row r="220" spans="1:21">
      <c r="A220" t="s">
        <v>258</v>
      </c>
      <c r="B220" t="s">
        <v>906</v>
      </c>
      <c r="C220" s="250">
        <v>26300</v>
      </c>
      <c r="D220" s="250">
        <v>30050</v>
      </c>
      <c r="E220" s="250">
        <v>33800</v>
      </c>
      <c r="F220" s="250">
        <v>37550</v>
      </c>
      <c r="G220" s="250">
        <v>40600</v>
      </c>
      <c r="H220" s="250">
        <v>43600</v>
      </c>
      <c r="I220" s="250">
        <v>46600</v>
      </c>
      <c r="J220" s="250">
        <v>49600</v>
      </c>
      <c r="K220" s="250">
        <v>63100</v>
      </c>
      <c r="L220" s="250">
        <v>72100</v>
      </c>
      <c r="M220" s="250">
        <v>81100</v>
      </c>
      <c r="N220" s="250">
        <v>90100</v>
      </c>
      <c r="O220" s="250">
        <v>97350</v>
      </c>
      <c r="P220" s="250">
        <v>104550</v>
      </c>
      <c r="Q220" s="250">
        <v>111750</v>
      </c>
      <c r="R220" s="250">
        <v>118950</v>
      </c>
      <c r="S220">
        <v>433</v>
      </c>
      <c r="T220">
        <v>433</v>
      </c>
      <c r="U220" s="52">
        <v>433</v>
      </c>
    </row>
    <row r="221" spans="1:21">
      <c r="A221" t="s">
        <v>259</v>
      </c>
      <c r="B221" t="s">
        <v>909</v>
      </c>
      <c r="C221" s="250">
        <v>23350</v>
      </c>
      <c r="D221" s="250">
        <v>26700</v>
      </c>
      <c r="E221" s="250">
        <v>30050</v>
      </c>
      <c r="F221" s="250">
        <v>33350</v>
      </c>
      <c r="G221" s="250">
        <v>36050</v>
      </c>
      <c r="H221" s="250">
        <v>38700</v>
      </c>
      <c r="I221" s="250">
        <v>41400</v>
      </c>
      <c r="J221" s="250">
        <v>44050</v>
      </c>
      <c r="K221" s="250">
        <v>56050</v>
      </c>
      <c r="L221" s="250">
        <v>64050</v>
      </c>
      <c r="M221" s="250">
        <v>72050</v>
      </c>
      <c r="N221" s="250">
        <v>80050</v>
      </c>
      <c r="O221" s="250">
        <v>86450</v>
      </c>
      <c r="P221" s="250">
        <v>92850</v>
      </c>
      <c r="Q221" s="250">
        <v>99250</v>
      </c>
      <c r="R221" s="250">
        <v>105650</v>
      </c>
      <c r="S221">
        <v>435</v>
      </c>
      <c r="T221">
        <v>435</v>
      </c>
      <c r="U221" s="52">
        <v>435</v>
      </c>
    </row>
    <row r="222" spans="1:21">
      <c r="A222" t="s">
        <v>260</v>
      </c>
      <c r="B222" t="s">
        <v>912</v>
      </c>
      <c r="C222" s="250">
        <v>21350</v>
      </c>
      <c r="D222" s="250">
        <v>24400</v>
      </c>
      <c r="E222" s="250">
        <v>27450</v>
      </c>
      <c r="F222" s="250">
        <v>30450</v>
      </c>
      <c r="G222" s="250">
        <v>32900</v>
      </c>
      <c r="H222" s="250">
        <v>35350</v>
      </c>
      <c r="I222" s="250">
        <v>37800</v>
      </c>
      <c r="J222" s="250">
        <v>40200</v>
      </c>
      <c r="K222" s="250">
        <v>51150</v>
      </c>
      <c r="L222" s="250">
        <v>58450</v>
      </c>
      <c r="M222" s="250">
        <v>65750</v>
      </c>
      <c r="N222" s="250">
        <v>73100</v>
      </c>
      <c r="O222" s="250">
        <v>78950</v>
      </c>
      <c r="P222" s="250">
        <v>84750</v>
      </c>
      <c r="Q222" s="250">
        <v>90600</v>
      </c>
      <c r="R222" s="250">
        <v>96450</v>
      </c>
      <c r="S222">
        <v>437</v>
      </c>
      <c r="T222">
        <v>437</v>
      </c>
      <c r="U222" s="52">
        <v>437</v>
      </c>
    </row>
    <row r="223" spans="1:21">
      <c r="A223" t="s">
        <v>50</v>
      </c>
      <c r="B223" t="s">
        <v>646</v>
      </c>
      <c r="C223" s="250">
        <v>28300</v>
      </c>
      <c r="D223" s="250">
        <v>32350</v>
      </c>
      <c r="E223" s="250">
        <v>36400</v>
      </c>
      <c r="F223" s="250">
        <v>40400</v>
      </c>
      <c r="G223" s="250">
        <v>43650</v>
      </c>
      <c r="H223" s="250">
        <v>46900</v>
      </c>
      <c r="I223" s="250">
        <v>50100</v>
      </c>
      <c r="J223" s="250">
        <v>53350</v>
      </c>
      <c r="K223" s="250">
        <v>67850</v>
      </c>
      <c r="L223" s="250">
        <v>77550</v>
      </c>
      <c r="M223" s="250">
        <v>87250</v>
      </c>
      <c r="N223" s="250">
        <v>96950</v>
      </c>
      <c r="O223" s="250">
        <v>104700</v>
      </c>
      <c r="P223" s="250">
        <v>112450</v>
      </c>
      <c r="Q223" s="250">
        <v>120250</v>
      </c>
      <c r="R223" s="250">
        <v>128000</v>
      </c>
      <c r="S223">
        <v>439</v>
      </c>
      <c r="T223">
        <v>439</v>
      </c>
      <c r="U223" s="52">
        <v>439</v>
      </c>
    </row>
    <row r="224" spans="1:21">
      <c r="A224" t="s">
        <v>19</v>
      </c>
      <c r="B224" t="s">
        <v>373</v>
      </c>
      <c r="C224" s="250">
        <v>22200</v>
      </c>
      <c r="D224" s="250">
        <v>25400</v>
      </c>
      <c r="E224" s="250">
        <v>28550</v>
      </c>
      <c r="F224" s="250">
        <v>31700</v>
      </c>
      <c r="G224" s="250">
        <v>34250</v>
      </c>
      <c r="H224" s="250">
        <v>36800</v>
      </c>
      <c r="I224" s="250">
        <v>39350</v>
      </c>
      <c r="J224" s="250">
        <v>41850</v>
      </c>
      <c r="K224" s="250">
        <v>53250</v>
      </c>
      <c r="L224" s="250">
        <v>60850</v>
      </c>
      <c r="M224" s="250">
        <v>68450</v>
      </c>
      <c r="N224" s="250">
        <v>76100</v>
      </c>
      <c r="O224" s="250">
        <v>82150</v>
      </c>
      <c r="P224" s="250">
        <v>88250</v>
      </c>
      <c r="Q224" s="250">
        <v>94350</v>
      </c>
      <c r="R224" s="250">
        <v>100450</v>
      </c>
      <c r="S224">
        <v>441</v>
      </c>
      <c r="T224">
        <v>441</v>
      </c>
      <c r="U224" s="52">
        <v>441</v>
      </c>
    </row>
    <row r="225" spans="1:21">
      <c r="A225" t="s">
        <v>261</v>
      </c>
      <c r="B225" t="s">
        <v>919</v>
      </c>
      <c r="C225" s="250">
        <v>21350</v>
      </c>
      <c r="D225" s="250">
        <v>24400</v>
      </c>
      <c r="E225" s="250">
        <v>27450</v>
      </c>
      <c r="F225" s="250">
        <v>30450</v>
      </c>
      <c r="G225" s="250">
        <v>32900</v>
      </c>
      <c r="H225" s="250">
        <v>35350</v>
      </c>
      <c r="I225" s="250">
        <v>37800</v>
      </c>
      <c r="J225" s="250">
        <v>40200</v>
      </c>
      <c r="K225" s="250">
        <v>51150</v>
      </c>
      <c r="L225" s="250">
        <v>58450</v>
      </c>
      <c r="M225" s="250">
        <v>65750</v>
      </c>
      <c r="N225" s="250">
        <v>73100</v>
      </c>
      <c r="O225" s="250">
        <v>78950</v>
      </c>
      <c r="P225" s="250">
        <v>84750</v>
      </c>
      <c r="Q225" s="250">
        <v>90600</v>
      </c>
      <c r="R225" s="250">
        <v>96450</v>
      </c>
      <c r="S225">
        <v>443</v>
      </c>
      <c r="T225">
        <v>443</v>
      </c>
      <c r="U225" s="52">
        <v>443</v>
      </c>
    </row>
    <row r="226" spans="1:21">
      <c r="A226" t="s">
        <v>262</v>
      </c>
      <c r="B226" t="s">
        <v>922</v>
      </c>
      <c r="C226" s="250">
        <v>21350</v>
      </c>
      <c r="D226" s="250">
        <v>24400</v>
      </c>
      <c r="E226" s="250">
        <v>27450</v>
      </c>
      <c r="F226" s="250">
        <v>30450</v>
      </c>
      <c r="G226" s="250">
        <v>32900</v>
      </c>
      <c r="H226" s="250">
        <v>35350</v>
      </c>
      <c r="I226" s="250">
        <v>37800</v>
      </c>
      <c r="J226" s="250">
        <v>40200</v>
      </c>
      <c r="K226" s="250">
        <v>51150</v>
      </c>
      <c r="L226" s="250">
        <v>58450</v>
      </c>
      <c r="M226" s="250">
        <v>65750</v>
      </c>
      <c r="N226" s="250">
        <v>73100</v>
      </c>
      <c r="O226" s="250">
        <v>78950</v>
      </c>
      <c r="P226" s="250">
        <v>84750</v>
      </c>
      <c r="Q226" s="250">
        <v>90600</v>
      </c>
      <c r="R226" s="250">
        <v>96450</v>
      </c>
      <c r="S226">
        <v>445</v>
      </c>
      <c r="T226">
        <v>445</v>
      </c>
      <c r="U226" s="52">
        <v>445</v>
      </c>
    </row>
    <row r="227" spans="1:21">
      <c r="A227" t="s">
        <v>263</v>
      </c>
      <c r="B227" t="s">
        <v>925</v>
      </c>
      <c r="C227" s="250">
        <v>22700</v>
      </c>
      <c r="D227" s="250">
        <v>25950</v>
      </c>
      <c r="E227" s="250">
        <v>29200</v>
      </c>
      <c r="F227" s="250">
        <v>32400</v>
      </c>
      <c r="G227" s="250">
        <v>35000</v>
      </c>
      <c r="H227" s="250">
        <v>37600</v>
      </c>
      <c r="I227" s="250">
        <v>40200</v>
      </c>
      <c r="J227" s="250">
        <v>42800</v>
      </c>
      <c r="K227" s="250">
        <v>54450</v>
      </c>
      <c r="L227" s="250">
        <v>62200</v>
      </c>
      <c r="M227" s="250">
        <v>70000</v>
      </c>
      <c r="N227" s="250">
        <v>77750</v>
      </c>
      <c r="O227" s="250">
        <v>84000</v>
      </c>
      <c r="P227" s="250">
        <v>90200</v>
      </c>
      <c r="Q227" s="250">
        <v>96400</v>
      </c>
      <c r="R227" s="250">
        <v>102650</v>
      </c>
      <c r="S227">
        <v>447</v>
      </c>
      <c r="T227">
        <v>447</v>
      </c>
      <c r="U227" s="52">
        <v>447</v>
      </c>
    </row>
    <row r="228" spans="1:21">
      <c r="A228" t="s">
        <v>264</v>
      </c>
      <c r="B228" t="s">
        <v>928</v>
      </c>
      <c r="C228" s="250">
        <v>21350</v>
      </c>
      <c r="D228" s="250">
        <v>24400</v>
      </c>
      <c r="E228" s="250">
        <v>27450</v>
      </c>
      <c r="F228" s="250">
        <v>30450</v>
      </c>
      <c r="G228" s="250">
        <v>32900</v>
      </c>
      <c r="H228" s="250">
        <v>35350</v>
      </c>
      <c r="I228" s="250">
        <v>37800</v>
      </c>
      <c r="J228" s="250">
        <v>40200</v>
      </c>
      <c r="K228" s="250">
        <v>51150</v>
      </c>
      <c r="L228" s="250">
        <v>58450</v>
      </c>
      <c r="M228" s="250">
        <v>65750</v>
      </c>
      <c r="N228" s="250">
        <v>73100</v>
      </c>
      <c r="O228" s="250">
        <v>78950</v>
      </c>
      <c r="P228" s="250">
        <v>84750</v>
      </c>
      <c r="Q228" s="250">
        <v>90600</v>
      </c>
      <c r="R228" s="250">
        <v>96450</v>
      </c>
      <c r="S228">
        <v>449</v>
      </c>
      <c r="T228">
        <v>449</v>
      </c>
      <c r="U228" s="52">
        <v>449</v>
      </c>
    </row>
    <row r="229" spans="1:21">
      <c r="A229" t="s">
        <v>76</v>
      </c>
      <c r="B229" t="s">
        <v>623</v>
      </c>
      <c r="C229" s="250">
        <v>24000</v>
      </c>
      <c r="D229" s="250">
        <v>27400</v>
      </c>
      <c r="E229" s="250">
        <v>30850</v>
      </c>
      <c r="F229" s="250">
        <v>34250</v>
      </c>
      <c r="G229" s="250">
        <v>37000</v>
      </c>
      <c r="H229" s="250">
        <v>39750</v>
      </c>
      <c r="I229" s="250">
        <v>42500</v>
      </c>
      <c r="J229" s="250">
        <v>45250</v>
      </c>
      <c r="K229" s="250">
        <v>57550</v>
      </c>
      <c r="L229" s="250">
        <v>65750</v>
      </c>
      <c r="M229" s="250">
        <v>74000</v>
      </c>
      <c r="N229" s="250">
        <v>82200</v>
      </c>
      <c r="O229" s="250">
        <v>88800</v>
      </c>
      <c r="P229" s="250">
        <v>95350</v>
      </c>
      <c r="Q229" s="250">
        <v>101950</v>
      </c>
      <c r="R229" s="250">
        <v>108500</v>
      </c>
      <c r="S229">
        <v>451</v>
      </c>
      <c r="T229">
        <v>451</v>
      </c>
      <c r="U229" s="52">
        <v>451</v>
      </c>
    </row>
    <row r="230" spans="1:21">
      <c r="A230" t="s">
        <v>28</v>
      </c>
      <c r="B230" t="s">
        <v>319</v>
      </c>
      <c r="C230" s="250">
        <v>34650</v>
      </c>
      <c r="D230" s="250">
        <v>39600</v>
      </c>
      <c r="E230" s="250">
        <v>44550</v>
      </c>
      <c r="F230" s="250">
        <v>49450</v>
      </c>
      <c r="G230" s="250">
        <v>53450</v>
      </c>
      <c r="H230" s="250">
        <v>57400</v>
      </c>
      <c r="I230" s="250">
        <v>61350</v>
      </c>
      <c r="J230" s="250">
        <v>65300</v>
      </c>
      <c r="K230" s="250">
        <v>83100</v>
      </c>
      <c r="L230" s="250">
        <v>94950</v>
      </c>
      <c r="M230" s="250">
        <v>106800</v>
      </c>
      <c r="N230" s="250">
        <v>118700</v>
      </c>
      <c r="O230" s="250">
        <v>128150</v>
      </c>
      <c r="P230" s="250">
        <v>137650</v>
      </c>
      <c r="Q230" s="250">
        <v>147150</v>
      </c>
      <c r="R230" s="250">
        <v>156650</v>
      </c>
      <c r="S230">
        <v>453</v>
      </c>
      <c r="T230">
        <v>453</v>
      </c>
      <c r="U230" s="52">
        <v>453</v>
      </c>
    </row>
    <row r="231" spans="1:21">
      <c r="A231" t="s">
        <v>265</v>
      </c>
      <c r="B231" t="s">
        <v>935</v>
      </c>
      <c r="C231" s="250">
        <v>21350</v>
      </c>
      <c r="D231" s="250">
        <v>24400</v>
      </c>
      <c r="E231" s="250">
        <v>27450</v>
      </c>
      <c r="F231" s="250">
        <v>30450</v>
      </c>
      <c r="G231" s="250">
        <v>32900</v>
      </c>
      <c r="H231" s="250">
        <v>35350</v>
      </c>
      <c r="I231" s="250">
        <v>37800</v>
      </c>
      <c r="J231" s="250">
        <v>40200</v>
      </c>
      <c r="K231" s="250">
        <v>51150</v>
      </c>
      <c r="L231" s="250">
        <v>58450</v>
      </c>
      <c r="M231" s="250">
        <v>65750</v>
      </c>
      <c r="N231" s="250">
        <v>73100</v>
      </c>
      <c r="O231" s="250">
        <v>78950</v>
      </c>
      <c r="P231" s="250">
        <v>84750</v>
      </c>
      <c r="Q231" s="250">
        <v>90600</v>
      </c>
      <c r="R231" s="250">
        <v>96450</v>
      </c>
      <c r="S231">
        <v>455</v>
      </c>
      <c r="T231">
        <v>455</v>
      </c>
      <c r="U231" s="52">
        <v>455</v>
      </c>
    </row>
    <row r="232" spans="1:21">
      <c r="A232" t="s">
        <v>85</v>
      </c>
      <c r="B232" t="s">
        <v>938</v>
      </c>
      <c r="C232" s="250">
        <v>21500</v>
      </c>
      <c r="D232" s="250">
        <v>24600</v>
      </c>
      <c r="E232" s="250">
        <v>27650</v>
      </c>
      <c r="F232" s="250">
        <v>30700</v>
      </c>
      <c r="G232" s="250">
        <v>33200</v>
      </c>
      <c r="H232" s="250">
        <v>35650</v>
      </c>
      <c r="I232" s="250">
        <v>38100</v>
      </c>
      <c r="J232" s="250">
        <v>40550</v>
      </c>
      <c r="K232" s="250">
        <v>51600</v>
      </c>
      <c r="L232" s="250">
        <v>58950</v>
      </c>
      <c r="M232" s="250">
        <v>66300</v>
      </c>
      <c r="N232" s="250">
        <v>73700</v>
      </c>
      <c r="O232" s="250">
        <v>79550</v>
      </c>
      <c r="P232" s="250">
        <v>85450</v>
      </c>
      <c r="Q232" s="250">
        <v>91350</v>
      </c>
      <c r="R232" s="250">
        <v>97250</v>
      </c>
      <c r="S232">
        <v>457</v>
      </c>
      <c r="T232">
        <v>457</v>
      </c>
      <c r="U232" s="52">
        <v>457</v>
      </c>
    </row>
    <row r="233" spans="1:21">
      <c r="A233" t="s">
        <v>67</v>
      </c>
      <c r="B233" t="s">
        <v>549</v>
      </c>
      <c r="C233" s="250">
        <v>23250</v>
      </c>
      <c r="D233" s="250">
        <v>26600</v>
      </c>
      <c r="E233" s="250">
        <v>29900</v>
      </c>
      <c r="F233" s="250">
        <v>33200</v>
      </c>
      <c r="G233" s="250">
        <v>35900</v>
      </c>
      <c r="H233" s="250">
        <v>38550</v>
      </c>
      <c r="I233" s="250">
        <v>41200</v>
      </c>
      <c r="J233" s="250">
        <v>43850</v>
      </c>
      <c r="K233" s="250">
        <v>55800</v>
      </c>
      <c r="L233" s="250">
        <v>63750</v>
      </c>
      <c r="M233" s="250">
        <v>71700</v>
      </c>
      <c r="N233" s="250">
        <v>79700</v>
      </c>
      <c r="O233" s="250">
        <v>86050</v>
      </c>
      <c r="P233" s="250">
        <v>92450</v>
      </c>
      <c r="Q233" s="250">
        <v>98800</v>
      </c>
      <c r="R233" s="250">
        <v>105200</v>
      </c>
      <c r="S233">
        <v>459</v>
      </c>
      <c r="T233">
        <v>459</v>
      </c>
      <c r="U233" s="52">
        <v>459</v>
      </c>
    </row>
    <row r="234" spans="1:21">
      <c r="A234" t="s">
        <v>266</v>
      </c>
      <c r="B234" t="s">
        <v>943</v>
      </c>
      <c r="C234" s="250">
        <v>23900</v>
      </c>
      <c r="D234" s="250">
        <v>27300</v>
      </c>
      <c r="E234" s="250">
        <v>30700</v>
      </c>
      <c r="F234" s="250">
        <v>34100</v>
      </c>
      <c r="G234" s="250">
        <v>36850</v>
      </c>
      <c r="H234" s="250">
        <v>39600</v>
      </c>
      <c r="I234" s="250">
        <v>42300</v>
      </c>
      <c r="J234" s="250">
        <v>45050</v>
      </c>
      <c r="K234" s="250">
        <v>57300</v>
      </c>
      <c r="L234" s="250">
        <v>65450</v>
      </c>
      <c r="M234" s="250">
        <v>73650</v>
      </c>
      <c r="N234" s="250">
        <v>81850</v>
      </c>
      <c r="O234" s="250">
        <v>88400</v>
      </c>
      <c r="P234" s="250">
        <v>94950</v>
      </c>
      <c r="Q234" s="250">
        <v>101500</v>
      </c>
      <c r="R234" s="250">
        <v>108050</v>
      </c>
      <c r="S234">
        <v>461</v>
      </c>
      <c r="T234">
        <v>461</v>
      </c>
      <c r="U234" s="52">
        <v>461</v>
      </c>
    </row>
    <row r="235" spans="1:21">
      <c r="A235" t="s">
        <v>267</v>
      </c>
      <c r="B235" t="s">
        <v>946</v>
      </c>
      <c r="C235" s="250">
        <v>21350</v>
      </c>
      <c r="D235" s="250">
        <v>24400</v>
      </c>
      <c r="E235" s="250">
        <v>27450</v>
      </c>
      <c r="F235" s="250">
        <v>30450</v>
      </c>
      <c r="G235" s="250">
        <v>32900</v>
      </c>
      <c r="H235" s="250">
        <v>35350</v>
      </c>
      <c r="I235" s="250">
        <v>37800</v>
      </c>
      <c r="J235" s="250">
        <v>40200</v>
      </c>
      <c r="K235" s="250">
        <v>51150</v>
      </c>
      <c r="L235" s="250">
        <v>58450</v>
      </c>
      <c r="M235" s="250">
        <v>65750</v>
      </c>
      <c r="N235" s="250">
        <v>73100</v>
      </c>
      <c r="O235" s="250">
        <v>78950</v>
      </c>
      <c r="P235" s="250">
        <v>84750</v>
      </c>
      <c r="Q235" s="250">
        <v>90600</v>
      </c>
      <c r="R235" s="250">
        <v>96450</v>
      </c>
      <c r="S235">
        <v>463</v>
      </c>
      <c r="T235">
        <v>463</v>
      </c>
      <c r="U235" s="52">
        <v>463</v>
      </c>
    </row>
    <row r="236" spans="1:21">
      <c r="A236" t="s">
        <v>269</v>
      </c>
      <c r="B236" t="s">
        <v>949</v>
      </c>
      <c r="C236" s="250">
        <v>21350</v>
      </c>
      <c r="D236" s="250">
        <v>24400</v>
      </c>
      <c r="E236" s="250">
        <v>27450</v>
      </c>
      <c r="F236" s="250">
        <v>30450</v>
      </c>
      <c r="G236" s="250">
        <v>32900</v>
      </c>
      <c r="H236" s="250">
        <v>35350</v>
      </c>
      <c r="I236" s="250">
        <v>37800</v>
      </c>
      <c r="J236" s="250">
        <v>40200</v>
      </c>
      <c r="K236" s="250">
        <v>51150</v>
      </c>
      <c r="L236" s="250">
        <v>58450</v>
      </c>
      <c r="M236" s="250">
        <v>65750</v>
      </c>
      <c r="N236" s="250">
        <v>73100</v>
      </c>
      <c r="O236" s="250">
        <v>78950</v>
      </c>
      <c r="P236" s="250">
        <v>84750</v>
      </c>
      <c r="Q236" s="250">
        <v>90600</v>
      </c>
      <c r="R236" s="250">
        <v>96450</v>
      </c>
      <c r="S236">
        <v>465</v>
      </c>
      <c r="T236">
        <v>465</v>
      </c>
      <c r="U236" s="52">
        <v>465</v>
      </c>
    </row>
    <row r="237" spans="1:21">
      <c r="A237" t="s">
        <v>270</v>
      </c>
      <c r="B237" t="s">
        <v>952</v>
      </c>
      <c r="C237" s="250">
        <v>22450</v>
      </c>
      <c r="D237" s="250">
        <v>25650</v>
      </c>
      <c r="E237" s="250">
        <v>28850</v>
      </c>
      <c r="F237" s="250">
        <v>32050</v>
      </c>
      <c r="G237" s="250">
        <v>34650</v>
      </c>
      <c r="H237" s="250">
        <v>37200</v>
      </c>
      <c r="I237" s="250">
        <v>39750</v>
      </c>
      <c r="J237" s="250">
        <v>42350</v>
      </c>
      <c r="K237" s="250">
        <v>53850</v>
      </c>
      <c r="L237" s="250">
        <v>61550</v>
      </c>
      <c r="M237" s="250">
        <v>69250</v>
      </c>
      <c r="N237" s="250">
        <v>76900</v>
      </c>
      <c r="O237" s="250">
        <v>83050</v>
      </c>
      <c r="P237" s="250">
        <v>89250</v>
      </c>
      <c r="Q237" s="250">
        <v>95400</v>
      </c>
      <c r="R237" s="250">
        <v>101550</v>
      </c>
      <c r="S237">
        <v>467</v>
      </c>
      <c r="T237">
        <v>467</v>
      </c>
      <c r="U237" s="52">
        <v>467</v>
      </c>
    </row>
    <row r="238" spans="1:21">
      <c r="A238" t="s">
        <v>87</v>
      </c>
      <c r="B238" t="s">
        <v>537</v>
      </c>
      <c r="C238" s="250">
        <v>25300</v>
      </c>
      <c r="D238" s="250">
        <v>28900</v>
      </c>
      <c r="E238" s="250">
        <v>32500</v>
      </c>
      <c r="F238" s="250">
        <v>36100</v>
      </c>
      <c r="G238" s="250">
        <v>39000</v>
      </c>
      <c r="H238" s="250">
        <v>41900</v>
      </c>
      <c r="I238" s="250">
        <v>44800</v>
      </c>
      <c r="J238" s="250">
        <v>47700</v>
      </c>
      <c r="K238" s="250">
        <v>60650</v>
      </c>
      <c r="L238" s="250">
        <v>69300</v>
      </c>
      <c r="M238" s="250">
        <v>78000</v>
      </c>
      <c r="N238" s="250">
        <v>86650</v>
      </c>
      <c r="O238" s="250">
        <v>93550</v>
      </c>
      <c r="P238" s="250">
        <v>100500</v>
      </c>
      <c r="Q238" s="250">
        <v>107450</v>
      </c>
      <c r="R238" s="250">
        <v>114350</v>
      </c>
      <c r="S238">
        <v>469</v>
      </c>
      <c r="T238">
        <v>469</v>
      </c>
      <c r="U238" s="52">
        <v>469</v>
      </c>
    </row>
    <row r="239" spans="1:21">
      <c r="A239" t="s">
        <v>271</v>
      </c>
      <c r="B239" t="s">
        <v>957</v>
      </c>
      <c r="C239" s="250">
        <v>23700</v>
      </c>
      <c r="D239" s="250">
        <v>27050</v>
      </c>
      <c r="E239" s="250">
        <v>30450</v>
      </c>
      <c r="F239" s="250">
        <v>33800</v>
      </c>
      <c r="G239" s="250">
        <v>36550</v>
      </c>
      <c r="H239" s="250">
        <v>39250</v>
      </c>
      <c r="I239" s="250">
        <v>41950</v>
      </c>
      <c r="J239" s="250">
        <v>44650</v>
      </c>
      <c r="K239" s="250">
        <v>56800</v>
      </c>
      <c r="L239" s="250">
        <v>64900</v>
      </c>
      <c r="M239" s="250">
        <v>73000</v>
      </c>
      <c r="N239" s="250">
        <v>81100</v>
      </c>
      <c r="O239" s="250">
        <v>87600</v>
      </c>
      <c r="P239" s="250">
        <v>94100</v>
      </c>
      <c r="Q239" s="250">
        <v>100600</v>
      </c>
      <c r="R239" s="250">
        <v>107100</v>
      </c>
      <c r="S239">
        <v>471</v>
      </c>
      <c r="T239">
        <v>471</v>
      </c>
      <c r="U239" s="52">
        <v>471</v>
      </c>
    </row>
    <row r="240" spans="1:21">
      <c r="A240" t="s">
        <v>59</v>
      </c>
      <c r="B240" t="s">
        <v>390</v>
      </c>
      <c r="C240" s="250">
        <v>27750</v>
      </c>
      <c r="D240" s="250">
        <v>31700</v>
      </c>
      <c r="E240" s="250">
        <v>35650</v>
      </c>
      <c r="F240" s="250">
        <v>39600</v>
      </c>
      <c r="G240" s="250">
        <v>42800</v>
      </c>
      <c r="H240" s="250">
        <v>45950</v>
      </c>
      <c r="I240" s="250">
        <v>49150</v>
      </c>
      <c r="J240" s="250">
        <v>52300</v>
      </c>
      <c r="K240" s="250">
        <v>66550</v>
      </c>
      <c r="L240" s="250">
        <v>76050</v>
      </c>
      <c r="M240" s="250">
        <v>85550</v>
      </c>
      <c r="N240" s="250">
        <v>95050</v>
      </c>
      <c r="O240" s="250">
        <v>102650</v>
      </c>
      <c r="P240" s="250">
        <v>110250</v>
      </c>
      <c r="Q240" s="250">
        <v>117850</v>
      </c>
      <c r="R240" s="250">
        <v>125450</v>
      </c>
      <c r="S240">
        <v>473</v>
      </c>
      <c r="T240">
        <v>473</v>
      </c>
      <c r="U240" s="52">
        <v>473</v>
      </c>
    </row>
    <row r="241" spans="1:21">
      <c r="A241" t="s">
        <v>272</v>
      </c>
      <c r="B241" t="s">
        <v>962</v>
      </c>
      <c r="C241" s="250">
        <v>27450</v>
      </c>
      <c r="D241" s="250">
        <v>31400</v>
      </c>
      <c r="E241" s="250">
        <v>35300</v>
      </c>
      <c r="F241" s="250">
        <v>39200</v>
      </c>
      <c r="G241" s="250">
        <v>42350</v>
      </c>
      <c r="H241" s="250">
        <v>45500</v>
      </c>
      <c r="I241" s="250">
        <v>48650</v>
      </c>
      <c r="J241" s="250">
        <v>51750</v>
      </c>
      <c r="K241" s="250">
        <v>65850</v>
      </c>
      <c r="L241" s="250">
        <v>75250</v>
      </c>
      <c r="M241" s="250">
        <v>84650</v>
      </c>
      <c r="N241" s="250">
        <v>94100</v>
      </c>
      <c r="O241" s="250">
        <v>101600</v>
      </c>
      <c r="P241" s="250">
        <v>109150</v>
      </c>
      <c r="Q241" s="250">
        <v>116650</v>
      </c>
      <c r="R241" s="250">
        <v>124200</v>
      </c>
      <c r="S241">
        <v>475</v>
      </c>
      <c r="T241">
        <v>475</v>
      </c>
      <c r="U241" s="52">
        <v>475</v>
      </c>
    </row>
    <row r="242" spans="1:21">
      <c r="A242" t="s">
        <v>273</v>
      </c>
      <c r="B242" t="s">
        <v>965</v>
      </c>
      <c r="C242" s="250">
        <v>25250</v>
      </c>
      <c r="D242" s="250">
        <v>28850</v>
      </c>
      <c r="E242" s="250">
        <v>32450</v>
      </c>
      <c r="F242" s="250">
        <v>36050</v>
      </c>
      <c r="G242" s="250">
        <v>38950</v>
      </c>
      <c r="H242" s="250">
        <v>41850</v>
      </c>
      <c r="I242" s="250">
        <v>44750</v>
      </c>
      <c r="J242" s="250">
        <v>47600</v>
      </c>
      <c r="K242" s="250">
        <v>60550</v>
      </c>
      <c r="L242" s="250">
        <v>69200</v>
      </c>
      <c r="M242" s="250">
        <v>77850</v>
      </c>
      <c r="N242" s="250">
        <v>86500</v>
      </c>
      <c r="O242" s="250">
        <v>93450</v>
      </c>
      <c r="P242" s="250">
        <v>100350</v>
      </c>
      <c r="Q242" s="250">
        <v>107300</v>
      </c>
      <c r="R242" s="250">
        <v>114200</v>
      </c>
      <c r="S242">
        <v>477</v>
      </c>
      <c r="T242">
        <v>477</v>
      </c>
      <c r="U242" s="52">
        <v>477</v>
      </c>
    </row>
    <row r="243" spans="1:21">
      <c r="A243" t="s">
        <v>63</v>
      </c>
      <c r="B243" t="s">
        <v>968</v>
      </c>
      <c r="C243" s="250">
        <v>21350</v>
      </c>
      <c r="D243" s="250">
        <v>24400</v>
      </c>
      <c r="E243" s="250">
        <v>27450</v>
      </c>
      <c r="F243" s="250">
        <v>30450</v>
      </c>
      <c r="G243" s="250">
        <v>32900</v>
      </c>
      <c r="H243" s="250">
        <v>35350</v>
      </c>
      <c r="I243" s="250">
        <v>37800</v>
      </c>
      <c r="J243" s="250">
        <v>40200</v>
      </c>
      <c r="K243" s="250">
        <v>51150</v>
      </c>
      <c r="L243" s="250">
        <v>58450</v>
      </c>
      <c r="M243" s="250">
        <v>65750</v>
      </c>
      <c r="N243" s="250">
        <v>73100</v>
      </c>
      <c r="O243" s="250">
        <v>78950</v>
      </c>
      <c r="P243" s="250">
        <v>84750</v>
      </c>
      <c r="Q243" s="250">
        <v>90600</v>
      </c>
      <c r="R243" s="250">
        <v>96450</v>
      </c>
      <c r="S243">
        <v>479</v>
      </c>
      <c r="T243">
        <v>479</v>
      </c>
      <c r="U243" s="52">
        <v>479</v>
      </c>
    </row>
    <row r="244" spans="1:21">
      <c r="A244" t="s">
        <v>274</v>
      </c>
      <c r="B244" t="s">
        <v>971</v>
      </c>
      <c r="C244" s="250">
        <v>22400</v>
      </c>
      <c r="D244" s="250">
        <v>25600</v>
      </c>
      <c r="E244" s="250">
        <v>28800</v>
      </c>
      <c r="F244" s="250">
        <v>32000</v>
      </c>
      <c r="G244" s="250">
        <v>34600</v>
      </c>
      <c r="H244" s="250">
        <v>37150</v>
      </c>
      <c r="I244" s="250">
        <v>39700</v>
      </c>
      <c r="J244" s="250">
        <v>42250</v>
      </c>
      <c r="K244" s="250">
        <v>53750</v>
      </c>
      <c r="L244" s="250">
        <v>61450</v>
      </c>
      <c r="M244" s="250">
        <v>69100</v>
      </c>
      <c r="N244" s="250">
        <v>76800</v>
      </c>
      <c r="O244" s="250">
        <v>82950</v>
      </c>
      <c r="P244" s="250">
        <v>89100</v>
      </c>
      <c r="Q244" s="250">
        <v>95250</v>
      </c>
      <c r="R244" s="250">
        <v>101400</v>
      </c>
      <c r="S244">
        <v>481</v>
      </c>
      <c r="T244">
        <v>481</v>
      </c>
      <c r="U244" s="52">
        <v>481</v>
      </c>
    </row>
    <row r="245" spans="1:21">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c r="U245" s="52">
        <v>483</v>
      </c>
    </row>
    <row r="246" spans="1:21">
      <c r="A246" t="s">
        <v>94</v>
      </c>
      <c r="B246" t="s">
        <v>300</v>
      </c>
      <c r="C246" s="250">
        <v>23700</v>
      </c>
      <c r="D246" s="250">
        <v>27100</v>
      </c>
      <c r="E246" s="250">
        <v>30500</v>
      </c>
      <c r="F246" s="250">
        <v>33850</v>
      </c>
      <c r="G246" s="250">
        <v>36600</v>
      </c>
      <c r="H246" s="250">
        <v>39300</v>
      </c>
      <c r="I246" s="250">
        <v>42000</v>
      </c>
      <c r="J246" s="250">
        <v>44700</v>
      </c>
      <c r="K246" s="250">
        <v>56850</v>
      </c>
      <c r="L246" s="250">
        <v>65000</v>
      </c>
      <c r="M246" s="250">
        <v>73100</v>
      </c>
      <c r="N246" s="250">
        <v>81250</v>
      </c>
      <c r="O246" s="250">
        <v>87750</v>
      </c>
      <c r="P246" s="250">
        <v>94250</v>
      </c>
      <c r="Q246" s="250">
        <v>100750</v>
      </c>
      <c r="R246" s="250">
        <v>107250</v>
      </c>
      <c r="S246">
        <v>485</v>
      </c>
      <c r="T246">
        <v>485</v>
      </c>
      <c r="U246" s="52">
        <v>485</v>
      </c>
    </row>
    <row r="247" spans="1:21">
      <c r="A247" t="s">
        <v>276</v>
      </c>
      <c r="B247" t="s">
        <v>979</v>
      </c>
      <c r="C247" s="250">
        <v>21350</v>
      </c>
      <c r="D247" s="250">
        <v>24400</v>
      </c>
      <c r="E247" s="250">
        <v>27450</v>
      </c>
      <c r="F247" s="250">
        <v>30450</v>
      </c>
      <c r="G247" s="250">
        <v>32900</v>
      </c>
      <c r="H247" s="250">
        <v>35350</v>
      </c>
      <c r="I247" s="250">
        <v>37800</v>
      </c>
      <c r="J247" s="250">
        <v>40200</v>
      </c>
      <c r="K247" s="250">
        <v>51150</v>
      </c>
      <c r="L247" s="250">
        <v>58450</v>
      </c>
      <c r="M247" s="250">
        <v>65750</v>
      </c>
      <c r="N247" s="250">
        <v>73100</v>
      </c>
      <c r="O247" s="250">
        <v>78950</v>
      </c>
      <c r="P247" s="250">
        <v>84750</v>
      </c>
      <c r="Q247" s="250">
        <v>90600</v>
      </c>
      <c r="R247" s="250">
        <v>96450</v>
      </c>
      <c r="S247">
        <v>487</v>
      </c>
      <c r="T247">
        <v>487</v>
      </c>
      <c r="U247" s="52">
        <v>487</v>
      </c>
    </row>
    <row r="248" spans="1:21">
      <c r="A248" t="s">
        <v>277</v>
      </c>
      <c r="B248" t="s">
        <v>982</v>
      </c>
      <c r="C248" s="250">
        <v>21350</v>
      </c>
      <c r="D248" s="250">
        <v>24400</v>
      </c>
      <c r="E248" s="250">
        <v>27450</v>
      </c>
      <c r="F248" s="250">
        <v>30450</v>
      </c>
      <c r="G248" s="250">
        <v>32900</v>
      </c>
      <c r="H248" s="250">
        <v>35350</v>
      </c>
      <c r="I248" s="250">
        <v>37800</v>
      </c>
      <c r="J248" s="250">
        <v>40200</v>
      </c>
      <c r="K248" s="250">
        <v>51150</v>
      </c>
      <c r="L248" s="250">
        <v>58450</v>
      </c>
      <c r="M248" s="250">
        <v>65750</v>
      </c>
      <c r="N248" s="250">
        <v>73100</v>
      </c>
      <c r="O248" s="250">
        <v>78950</v>
      </c>
      <c r="P248" s="250">
        <v>84750</v>
      </c>
      <c r="Q248" s="250">
        <v>90600</v>
      </c>
      <c r="R248" s="250">
        <v>96450</v>
      </c>
      <c r="S248">
        <v>489</v>
      </c>
      <c r="T248">
        <v>489</v>
      </c>
      <c r="U248" s="52">
        <v>489</v>
      </c>
    </row>
    <row r="249" spans="1:21">
      <c r="A249" t="s">
        <v>29</v>
      </c>
      <c r="B249" t="s">
        <v>319</v>
      </c>
      <c r="C249" s="250">
        <v>34650</v>
      </c>
      <c r="D249" s="250">
        <v>39600</v>
      </c>
      <c r="E249" s="250">
        <v>44550</v>
      </c>
      <c r="F249" s="250">
        <v>49450</v>
      </c>
      <c r="G249" s="250">
        <v>53450</v>
      </c>
      <c r="H249" s="250">
        <v>57400</v>
      </c>
      <c r="I249" s="250">
        <v>61350</v>
      </c>
      <c r="J249" s="250">
        <v>65300</v>
      </c>
      <c r="K249" s="250">
        <v>83100</v>
      </c>
      <c r="L249" s="250">
        <v>94950</v>
      </c>
      <c r="M249" s="250">
        <v>106800</v>
      </c>
      <c r="N249" s="250">
        <v>118700</v>
      </c>
      <c r="O249" s="250">
        <v>128150</v>
      </c>
      <c r="P249" s="250">
        <v>137650</v>
      </c>
      <c r="Q249" s="250">
        <v>147150</v>
      </c>
      <c r="R249" s="250">
        <v>156650</v>
      </c>
      <c r="S249">
        <v>491</v>
      </c>
      <c r="T249">
        <v>491</v>
      </c>
      <c r="U249" s="52">
        <v>491</v>
      </c>
    </row>
    <row r="250" spans="1:21">
      <c r="A250" t="s">
        <v>82</v>
      </c>
      <c r="B250" t="s">
        <v>316</v>
      </c>
      <c r="C250" s="250">
        <v>25950</v>
      </c>
      <c r="D250" s="250">
        <v>29650</v>
      </c>
      <c r="E250" s="250">
        <v>33350</v>
      </c>
      <c r="F250" s="250">
        <v>37050</v>
      </c>
      <c r="G250" s="250">
        <v>40050</v>
      </c>
      <c r="H250" s="250">
        <v>43000</v>
      </c>
      <c r="I250" s="250">
        <v>45950</v>
      </c>
      <c r="J250" s="250">
        <v>48950</v>
      </c>
      <c r="K250" s="250">
        <v>62250</v>
      </c>
      <c r="L250" s="250">
        <v>71150</v>
      </c>
      <c r="M250" s="250">
        <v>80050</v>
      </c>
      <c r="N250" s="250">
        <v>88900</v>
      </c>
      <c r="O250" s="250">
        <v>96050</v>
      </c>
      <c r="P250" s="250">
        <v>103150</v>
      </c>
      <c r="Q250" s="250">
        <v>110250</v>
      </c>
      <c r="R250" s="250">
        <v>117350</v>
      </c>
      <c r="S250">
        <v>493</v>
      </c>
      <c r="T250">
        <v>493</v>
      </c>
      <c r="U250" s="52">
        <v>493</v>
      </c>
    </row>
    <row r="251" spans="1:21">
      <c r="A251" t="s">
        <v>278</v>
      </c>
      <c r="B251" t="s">
        <v>989</v>
      </c>
      <c r="C251" s="250">
        <v>24200</v>
      </c>
      <c r="D251" s="250">
        <v>27650</v>
      </c>
      <c r="E251" s="250">
        <v>31100</v>
      </c>
      <c r="F251" s="250">
        <v>34550</v>
      </c>
      <c r="G251" s="250">
        <v>37350</v>
      </c>
      <c r="H251" s="250">
        <v>40100</v>
      </c>
      <c r="I251" s="250">
        <v>42850</v>
      </c>
      <c r="J251" s="250">
        <v>45650</v>
      </c>
      <c r="K251" s="250">
        <v>58050</v>
      </c>
      <c r="L251" s="250">
        <v>66350</v>
      </c>
      <c r="M251" s="250">
        <v>74650</v>
      </c>
      <c r="N251" s="250">
        <v>82900</v>
      </c>
      <c r="O251" s="250">
        <v>89550</v>
      </c>
      <c r="P251" s="250">
        <v>96200</v>
      </c>
      <c r="Q251" s="250">
        <v>102800</v>
      </c>
      <c r="R251" s="250">
        <v>109450</v>
      </c>
      <c r="S251">
        <v>495</v>
      </c>
      <c r="T251">
        <v>495</v>
      </c>
      <c r="U251" s="52">
        <v>495</v>
      </c>
    </row>
    <row r="252" spans="1:21">
      <c r="A252" t="s">
        <v>279</v>
      </c>
      <c r="B252" t="s">
        <v>992</v>
      </c>
      <c r="C252" s="250">
        <v>26050</v>
      </c>
      <c r="D252" s="250">
        <v>29750</v>
      </c>
      <c r="E252" s="250">
        <v>33450</v>
      </c>
      <c r="F252" s="250">
        <v>37150</v>
      </c>
      <c r="G252" s="250">
        <v>40150</v>
      </c>
      <c r="H252" s="250">
        <v>43100</v>
      </c>
      <c r="I252" s="250">
        <v>46100</v>
      </c>
      <c r="J252" s="250">
        <v>49050</v>
      </c>
      <c r="K252" s="250">
        <v>62400</v>
      </c>
      <c r="L252" s="250">
        <v>71350</v>
      </c>
      <c r="M252" s="250">
        <v>80250</v>
      </c>
      <c r="N252" s="250">
        <v>89150</v>
      </c>
      <c r="O252" s="250">
        <v>96300</v>
      </c>
      <c r="P252" s="250">
        <v>103450</v>
      </c>
      <c r="Q252" s="250">
        <v>110550</v>
      </c>
      <c r="R252" s="250">
        <v>117700</v>
      </c>
      <c r="S252">
        <v>497</v>
      </c>
      <c r="T252">
        <v>497</v>
      </c>
      <c r="U252" s="52">
        <v>497</v>
      </c>
    </row>
    <row r="253" spans="1:21">
      <c r="A253" t="s">
        <v>280</v>
      </c>
      <c r="B253" t="s">
        <v>995</v>
      </c>
      <c r="C253" s="250">
        <v>21550</v>
      </c>
      <c r="D253" s="250">
        <v>24600</v>
      </c>
      <c r="E253" s="250">
        <v>27700</v>
      </c>
      <c r="F253" s="250">
        <v>30750</v>
      </c>
      <c r="G253" s="250">
        <v>33250</v>
      </c>
      <c r="H253" s="250">
        <v>35700</v>
      </c>
      <c r="I253" s="250">
        <v>38150</v>
      </c>
      <c r="J253" s="250">
        <v>40600</v>
      </c>
      <c r="K253" s="250">
        <v>51650</v>
      </c>
      <c r="L253" s="250">
        <v>59050</v>
      </c>
      <c r="M253" s="250">
        <v>66400</v>
      </c>
      <c r="N253" s="250">
        <v>73800</v>
      </c>
      <c r="O253" s="250">
        <v>79700</v>
      </c>
      <c r="P253" s="250">
        <v>85600</v>
      </c>
      <c r="Q253" s="250">
        <v>91500</v>
      </c>
      <c r="R253" s="250">
        <v>97400</v>
      </c>
      <c r="S253">
        <v>499</v>
      </c>
      <c r="T253">
        <v>499</v>
      </c>
      <c r="U253" s="52">
        <v>499</v>
      </c>
    </row>
    <row r="254" spans="1:21">
      <c r="A254" t="s">
        <v>281</v>
      </c>
      <c r="B254" t="s">
        <v>998</v>
      </c>
      <c r="C254" s="250">
        <v>27100</v>
      </c>
      <c r="D254" s="250">
        <v>30950</v>
      </c>
      <c r="E254" s="250">
        <v>34800</v>
      </c>
      <c r="F254" s="250">
        <v>38650</v>
      </c>
      <c r="G254" s="250">
        <v>41750</v>
      </c>
      <c r="H254" s="250">
        <v>44850</v>
      </c>
      <c r="I254" s="250">
        <v>47950</v>
      </c>
      <c r="J254" s="250">
        <v>51050</v>
      </c>
      <c r="K254" s="250">
        <v>64950</v>
      </c>
      <c r="L254" s="250">
        <v>74200</v>
      </c>
      <c r="M254" s="250">
        <v>83500</v>
      </c>
      <c r="N254" s="250">
        <v>92750</v>
      </c>
      <c r="O254" s="250">
        <v>100200</v>
      </c>
      <c r="P254" s="250">
        <v>107600</v>
      </c>
      <c r="Q254" s="250">
        <v>115000</v>
      </c>
      <c r="R254" s="250">
        <v>122450</v>
      </c>
      <c r="S254">
        <v>501</v>
      </c>
      <c r="T254">
        <v>501</v>
      </c>
      <c r="U254" s="52">
        <v>501</v>
      </c>
    </row>
    <row r="255" spans="1:21">
      <c r="A255" t="s">
        <v>282</v>
      </c>
      <c r="B255" t="s">
        <v>1001</v>
      </c>
      <c r="C255" s="250">
        <v>21750</v>
      </c>
      <c r="D255" s="250">
        <v>24850</v>
      </c>
      <c r="E255" s="250">
        <v>27950</v>
      </c>
      <c r="F255" s="250">
        <v>31050</v>
      </c>
      <c r="G255" s="250">
        <v>33550</v>
      </c>
      <c r="H255" s="250">
        <v>36050</v>
      </c>
      <c r="I255" s="250">
        <v>38550</v>
      </c>
      <c r="J255" s="250">
        <v>41000</v>
      </c>
      <c r="K255" s="250">
        <v>52150</v>
      </c>
      <c r="L255" s="250">
        <v>59600</v>
      </c>
      <c r="M255" s="250">
        <v>67050</v>
      </c>
      <c r="N255" s="250">
        <v>74500</v>
      </c>
      <c r="O255" s="250">
        <v>80500</v>
      </c>
      <c r="P255" s="250">
        <v>86450</v>
      </c>
      <c r="Q255" s="250">
        <v>92400</v>
      </c>
      <c r="R255" s="250">
        <v>98350</v>
      </c>
      <c r="S255">
        <v>503</v>
      </c>
      <c r="T255">
        <v>503</v>
      </c>
      <c r="U255" s="52">
        <v>503</v>
      </c>
    </row>
    <row r="256" spans="1:21">
      <c r="A256" t="s">
        <v>283</v>
      </c>
      <c r="B256" t="s">
        <v>1004</v>
      </c>
      <c r="C256" s="250">
        <v>21350</v>
      </c>
      <c r="D256" s="250">
        <v>24400</v>
      </c>
      <c r="E256" s="250">
        <v>27450</v>
      </c>
      <c r="F256" s="250">
        <v>30450</v>
      </c>
      <c r="G256" s="250">
        <v>32900</v>
      </c>
      <c r="H256" s="250">
        <v>35350</v>
      </c>
      <c r="I256" s="250">
        <v>37800</v>
      </c>
      <c r="J256" s="250">
        <v>40200</v>
      </c>
      <c r="K256" s="250">
        <v>51150</v>
      </c>
      <c r="L256" s="250">
        <v>58450</v>
      </c>
      <c r="M256" s="250">
        <v>65750</v>
      </c>
      <c r="N256" s="250">
        <v>73100</v>
      </c>
      <c r="O256" s="250">
        <v>78950</v>
      </c>
      <c r="P256" s="250">
        <v>84750</v>
      </c>
      <c r="Q256" s="250">
        <v>90600</v>
      </c>
      <c r="R256" s="250">
        <v>96450</v>
      </c>
      <c r="S256">
        <v>505</v>
      </c>
      <c r="T256">
        <v>505</v>
      </c>
      <c r="U256" s="52">
        <v>505</v>
      </c>
    </row>
    <row r="257" spans="1:21">
      <c r="A257" t="s">
        <v>284</v>
      </c>
      <c r="B257" t="s">
        <v>1007</v>
      </c>
      <c r="C257" s="250">
        <v>21350</v>
      </c>
      <c r="D257" s="250">
        <v>24400</v>
      </c>
      <c r="E257" s="250">
        <v>27450</v>
      </c>
      <c r="F257" s="250">
        <v>30450</v>
      </c>
      <c r="G257" s="250">
        <v>32900</v>
      </c>
      <c r="H257" s="250">
        <v>35350</v>
      </c>
      <c r="I257" s="250">
        <v>37800</v>
      </c>
      <c r="J257" s="250">
        <v>40200</v>
      </c>
      <c r="K257" s="250">
        <v>51150</v>
      </c>
      <c r="L257" s="250">
        <v>58450</v>
      </c>
      <c r="M257" s="250">
        <v>65750</v>
      </c>
      <c r="N257" s="250">
        <v>73100</v>
      </c>
      <c r="O257" s="250">
        <v>78950</v>
      </c>
      <c r="P257" s="250">
        <v>84750</v>
      </c>
      <c r="Q257" s="250">
        <v>90600</v>
      </c>
      <c r="R257" s="250">
        <v>96450</v>
      </c>
      <c r="S257">
        <v>507</v>
      </c>
      <c r="T257">
        <v>507</v>
      </c>
      <c r="U257" s="52">
        <v>507</v>
      </c>
    </row>
    <row r="260" spans="1:21">
      <c r="A260" t="s">
        <v>2950</v>
      </c>
    </row>
  </sheetData>
  <autoFilter ref="A3:T257"/>
  <sortState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2229</v>
      </c>
      <c r="B3" t="s">
        <v>1</v>
      </c>
      <c r="C3" t="s">
        <v>2342</v>
      </c>
      <c r="D3" t="s">
        <v>2951</v>
      </c>
      <c r="E3" t="s">
        <v>2952</v>
      </c>
      <c r="F3" t="s">
        <v>2953</v>
      </c>
      <c r="G3" t="s">
        <v>2954</v>
      </c>
      <c r="H3" t="s">
        <v>2955</v>
      </c>
      <c r="I3" t="s">
        <v>2956</v>
      </c>
      <c r="J3" t="s">
        <v>2957</v>
      </c>
      <c r="K3" t="s">
        <v>2958</v>
      </c>
      <c r="M3" t="s">
        <v>1060</v>
      </c>
      <c r="O3" t="s">
        <v>1065</v>
      </c>
      <c r="P3" t="s">
        <v>2370</v>
      </c>
      <c r="Q3" t="s">
        <v>2371</v>
      </c>
      <c r="R3" t="s">
        <v>2372</v>
      </c>
      <c r="S3" t="s">
        <v>2373</v>
      </c>
      <c r="T3" t="s">
        <v>2374</v>
      </c>
      <c r="U3" t="s">
        <v>2375</v>
      </c>
      <c r="V3" t="s">
        <v>1</v>
      </c>
    </row>
    <row r="4" spans="1:22">
      <c r="A4" t="s">
        <v>95</v>
      </c>
      <c r="B4">
        <v>1</v>
      </c>
      <c r="C4" t="s">
        <v>285</v>
      </c>
      <c r="D4" s="204">
        <v>12880</v>
      </c>
      <c r="E4" s="204">
        <v>17420</v>
      </c>
      <c r="F4" s="204">
        <v>21960</v>
      </c>
      <c r="G4" s="204">
        <v>26500</v>
      </c>
      <c r="H4" s="204">
        <v>31040</v>
      </c>
      <c r="I4" s="204">
        <v>35580</v>
      </c>
      <c r="J4" s="204">
        <v>40120</v>
      </c>
      <c r="K4" s="204">
        <v>44660</v>
      </c>
      <c r="M4" t="s">
        <v>288</v>
      </c>
      <c r="O4" t="s">
        <v>289</v>
      </c>
      <c r="P4" s="293">
        <v>322</v>
      </c>
      <c r="Q4" s="293">
        <v>378</v>
      </c>
      <c r="R4" s="293">
        <v>549</v>
      </c>
      <c r="S4" s="293">
        <v>719</v>
      </c>
      <c r="T4" s="293">
        <v>889</v>
      </c>
      <c r="U4" s="293">
        <v>1059</v>
      </c>
      <c r="V4">
        <v>1</v>
      </c>
    </row>
    <row r="5" spans="1:22">
      <c r="A5" t="s">
        <v>96</v>
      </c>
      <c r="B5">
        <v>3</v>
      </c>
      <c r="C5" t="s">
        <v>291</v>
      </c>
      <c r="D5" s="204">
        <v>18550</v>
      </c>
      <c r="E5" s="204">
        <v>21200</v>
      </c>
      <c r="F5" s="204">
        <v>23850</v>
      </c>
      <c r="G5" s="204">
        <v>26500</v>
      </c>
      <c r="H5" s="204">
        <v>31040</v>
      </c>
      <c r="I5" s="204">
        <v>35580</v>
      </c>
      <c r="J5" s="204">
        <v>40120</v>
      </c>
      <c r="K5" s="204">
        <v>44660</v>
      </c>
      <c r="M5" t="s">
        <v>288</v>
      </c>
      <c r="O5" t="s">
        <v>293</v>
      </c>
      <c r="P5" s="293">
        <v>463</v>
      </c>
      <c r="Q5" s="293">
        <v>496</v>
      </c>
      <c r="R5" s="293">
        <v>596</v>
      </c>
      <c r="S5" s="293">
        <v>719</v>
      </c>
      <c r="T5" s="293">
        <v>889</v>
      </c>
      <c r="U5" s="293">
        <v>1059</v>
      </c>
      <c r="V5">
        <v>3</v>
      </c>
    </row>
    <row r="6" spans="1:22">
      <c r="A6" t="s">
        <v>97</v>
      </c>
      <c r="B6">
        <v>5</v>
      </c>
      <c r="C6" t="s">
        <v>294</v>
      </c>
      <c r="D6" s="204">
        <v>12880</v>
      </c>
      <c r="E6" s="204">
        <v>17420</v>
      </c>
      <c r="F6" s="204">
        <v>21960</v>
      </c>
      <c r="G6" s="204">
        <v>26500</v>
      </c>
      <c r="H6" s="204">
        <v>31040</v>
      </c>
      <c r="I6" s="204">
        <v>35580</v>
      </c>
      <c r="J6" s="204">
        <v>40120</v>
      </c>
      <c r="K6" s="204">
        <v>44660</v>
      </c>
      <c r="M6" t="s">
        <v>288</v>
      </c>
      <c r="O6" t="s">
        <v>296</v>
      </c>
      <c r="P6" s="293">
        <v>322</v>
      </c>
      <c r="Q6" s="293">
        <v>378</v>
      </c>
      <c r="R6" s="293">
        <v>549</v>
      </c>
      <c r="S6" s="293">
        <v>719</v>
      </c>
      <c r="T6" s="293">
        <v>889</v>
      </c>
      <c r="U6" s="293">
        <v>1059</v>
      </c>
      <c r="V6">
        <v>5</v>
      </c>
    </row>
    <row r="7" spans="1:22">
      <c r="A7" t="s">
        <v>98</v>
      </c>
      <c r="B7">
        <v>7</v>
      </c>
      <c r="C7" t="s">
        <v>297</v>
      </c>
      <c r="D7" s="204">
        <v>12950</v>
      </c>
      <c r="E7" s="204">
        <v>17420</v>
      </c>
      <c r="F7" s="204">
        <v>21960</v>
      </c>
      <c r="G7" s="204">
        <v>26500</v>
      </c>
      <c r="H7" s="204">
        <v>31040</v>
      </c>
      <c r="I7" s="204">
        <v>35580</v>
      </c>
      <c r="J7" s="204">
        <v>40120</v>
      </c>
      <c r="K7" s="204">
        <v>44660</v>
      </c>
      <c r="M7" t="s">
        <v>288</v>
      </c>
      <c r="O7" t="s">
        <v>299</v>
      </c>
      <c r="P7" s="293">
        <v>323</v>
      </c>
      <c r="Q7" s="293">
        <v>378</v>
      </c>
      <c r="R7" s="293">
        <v>549</v>
      </c>
      <c r="S7" s="293">
        <v>719</v>
      </c>
      <c r="T7" s="293">
        <v>889</v>
      </c>
      <c r="U7" s="293">
        <v>1059</v>
      </c>
      <c r="V7">
        <v>7</v>
      </c>
    </row>
    <row r="8" spans="1:22">
      <c r="A8" t="s">
        <v>92</v>
      </c>
      <c r="B8">
        <v>9</v>
      </c>
      <c r="C8" t="s">
        <v>300</v>
      </c>
      <c r="D8" s="204">
        <v>14250</v>
      </c>
      <c r="E8" s="204">
        <v>17420</v>
      </c>
      <c r="F8" s="204">
        <v>21960</v>
      </c>
      <c r="G8" s="204">
        <v>26500</v>
      </c>
      <c r="H8" s="204">
        <v>31040</v>
      </c>
      <c r="I8" s="204">
        <v>35580</v>
      </c>
      <c r="J8" s="204">
        <v>40120</v>
      </c>
      <c r="K8" s="204">
        <v>44660</v>
      </c>
      <c r="M8" t="s">
        <v>288</v>
      </c>
      <c r="O8" t="s">
        <v>303</v>
      </c>
      <c r="P8" s="293">
        <v>356</v>
      </c>
      <c r="Q8" s="293">
        <v>381</v>
      </c>
      <c r="R8" s="293">
        <v>549</v>
      </c>
      <c r="S8" s="293">
        <v>719</v>
      </c>
      <c r="T8" s="293">
        <v>889</v>
      </c>
      <c r="U8" s="293">
        <v>1059</v>
      </c>
      <c r="V8">
        <v>9</v>
      </c>
    </row>
    <row r="9" spans="1:22">
      <c r="A9" t="s">
        <v>21</v>
      </c>
      <c r="B9">
        <v>11</v>
      </c>
      <c r="C9" t="s">
        <v>2343</v>
      </c>
      <c r="D9" s="204">
        <v>15050</v>
      </c>
      <c r="E9" s="204">
        <v>17420</v>
      </c>
      <c r="F9" s="204">
        <v>21960</v>
      </c>
      <c r="G9" s="204">
        <v>26500</v>
      </c>
      <c r="H9" s="204">
        <v>31040</v>
      </c>
      <c r="I9" s="204">
        <v>35580</v>
      </c>
      <c r="J9" s="204">
        <v>40120</v>
      </c>
      <c r="K9" s="204">
        <v>44660</v>
      </c>
      <c r="M9" t="s">
        <v>288</v>
      </c>
      <c r="O9" t="s">
        <v>306</v>
      </c>
      <c r="P9" s="293">
        <v>376</v>
      </c>
      <c r="Q9" s="293">
        <v>403</v>
      </c>
      <c r="R9" s="293">
        <v>549</v>
      </c>
      <c r="S9" s="293">
        <v>719</v>
      </c>
      <c r="T9" s="293">
        <v>889</v>
      </c>
      <c r="U9" s="293">
        <v>1059</v>
      </c>
      <c r="V9">
        <v>11</v>
      </c>
    </row>
    <row r="10" spans="1:22">
      <c r="A10" t="s">
        <v>99</v>
      </c>
      <c r="B10">
        <v>13</v>
      </c>
      <c r="C10" t="s">
        <v>307</v>
      </c>
      <c r="D10" s="204">
        <v>13250</v>
      </c>
      <c r="E10" s="204">
        <v>17420</v>
      </c>
      <c r="F10" s="204">
        <v>21960</v>
      </c>
      <c r="G10" s="204">
        <v>26500</v>
      </c>
      <c r="H10" s="204">
        <v>31040</v>
      </c>
      <c r="I10" s="204">
        <v>35580</v>
      </c>
      <c r="J10" s="204">
        <v>40120</v>
      </c>
      <c r="K10" s="204">
        <v>44660</v>
      </c>
      <c r="M10" t="s">
        <v>288</v>
      </c>
      <c r="O10" t="s">
        <v>309</v>
      </c>
      <c r="P10" s="293">
        <v>331</v>
      </c>
      <c r="Q10" s="293">
        <v>378</v>
      </c>
      <c r="R10" s="293">
        <v>549</v>
      </c>
      <c r="S10" s="293">
        <v>719</v>
      </c>
      <c r="T10" s="293">
        <v>889</v>
      </c>
      <c r="U10" s="293">
        <v>1059</v>
      </c>
      <c r="V10">
        <v>13</v>
      </c>
    </row>
    <row r="11" spans="1:22">
      <c r="A11" t="s">
        <v>100</v>
      </c>
      <c r="B11">
        <v>15</v>
      </c>
      <c r="C11" t="s">
        <v>310</v>
      </c>
      <c r="D11" s="204">
        <v>17400</v>
      </c>
      <c r="E11" s="204">
        <v>19850</v>
      </c>
      <c r="F11" s="204">
        <v>22350</v>
      </c>
      <c r="G11" s="204">
        <v>26500</v>
      </c>
      <c r="H11" s="204">
        <v>31040</v>
      </c>
      <c r="I11" s="204">
        <v>35580</v>
      </c>
      <c r="J11" s="204">
        <v>40120</v>
      </c>
      <c r="K11" s="204">
        <v>44660</v>
      </c>
      <c r="M11" t="s">
        <v>288</v>
      </c>
      <c r="O11" t="s">
        <v>312</v>
      </c>
      <c r="P11" s="293">
        <v>435</v>
      </c>
      <c r="Q11" s="293">
        <v>465</v>
      </c>
      <c r="R11" s="293">
        <v>558</v>
      </c>
      <c r="S11" s="293">
        <v>719</v>
      </c>
      <c r="T11" s="293">
        <v>889</v>
      </c>
      <c r="U11" s="293">
        <v>1059</v>
      </c>
      <c r="V11">
        <v>15</v>
      </c>
    </row>
    <row r="12" spans="1:22">
      <c r="A12" t="s">
        <v>101</v>
      </c>
      <c r="B12">
        <v>17</v>
      </c>
      <c r="C12" t="s">
        <v>313</v>
      </c>
      <c r="D12" s="204">
        <v>12880</v>
      </c>
      <c r="E12" s="204">
        <v>17420</v>
      </c>
      <c r="F12" s="204">
        <v>21960</v>
      </c>
      <c r="G12" s="204">
        <v>26500</v>
      </c>
      <c r="H12" s="204">
        <v>31040</v>
      </c>
      <c r="I12" s="204">
        <v>35580</v>
      </c>
      <c r="J12" s="204">
        <v>40120</v>
      </c>
      <c r="K12" s="204">
        <v>44660</v>
      </c>
      <c r="M12" t="s">
        <v>288</v>
      </c>
      <c r="O12" t="s">
        <v>315</v>
      </c>
      <c r="P12" s="293">
        <v>322</v>
      </c>
      <c r="Q12" s="293">
        <v>378</v>
      </c>
      <c r="R12" s="293">
        <v>549</v>
      </c>
      <c r="S12" s="293">
        <v>719</v>
      </c>
      <c r="T12" s="293">
        <v>889</v>
      </c>
      <c r="U12" s="293">
        <v>1059</v>
      </c>
      <c r="V12">
        <v>17</v>
      </c>
    </row>
    <row r="13" spans="1:22">
      <c r="A13" t="s">
        <v>78</v>
      </c>
      <c r="B13">
        <v>19</v>
      </c>
      <c r="C13" t="s">
        <v>316</v>
      </c>
      <c r="D13" s="204">
        <v>15600</v>
      </c>
      <c r="E13" s="204">
        <v>17800</v>
      </c>
      <c r="F13" s="204">
        <v>21960</v>
      </c>
      <c r="G13" s="204">
        <v>26500</v>
      </c>
      <c r="H13" s="204">
        <v>31040</v>
      </c>
      <c r="I13" s="204">
        <v>35580</v>
      </c>
      <c r="J13" s="204">
        <v>40120</v>
      </c>
      <c r="K13" s="204">
        <v>44660</v>
      </c>
      <c r="M13" t="s">
        <v>288</v>
      </c>
      <c r="O13" t="s">
        <v>318</v>
      </c>
      <c r="P13" s="293">
        <v>390</v>
      </c>
      <c r="Q13" s="293">
        <v>417</v>
      </c>
      <c r="R13" s="293">
        <v>549</v>
      </c>
      <c r="S13" s="293">
        <v>719</v>
      </c>
      <c r="T13" s="293">
        <v>889</v>
      </c>
      <c r="U13" s="293">
        <v>1059</v>
      </c>
      <c r="V13">
        <v>19</v>
      </c>
    </row>
    <row r="14" spans="1:22">
      <c r="A14" t="s">
        <v>25</v>
      </c>
      <c r="B14">
        <v>21</v>
      </c>
      <c r="C14" t="s">
        <v>2344</v>
      </c>
      <c r="D14" s="204">
        <v>20800</v>
      </c>
      <c r="E14" s="204">
        <v>23750</v>
      </c>
      <c r="F14" s="204">
        <v>26700</v>
      </c>
      <c r="G14" s="204">
        <v>29650</v>
      </c>
      <c r="H14" s="204">
        <v>32050</v>
      </c>
      <c r="I14" s="204">
        <v>35580</v>
      </c>
      <c r="J14" s="204">
        <v>40120</v>
      </c>
      <c r="K14" s="204">
        <v>44660</v>
      </c>
      <c r="M14" t="s">
        <v>288</v>
      </c>
      <c r="O14" t="s">
        <v>321</v>
      </c>
      <c r="P14" s="293">
        <v>520</v>
      </c>
      <c r="Q14" s="293">
        <v>556</v>
      </c>
      <c r="R14" s="293">
        <v>667</v>
      </c>
      <c r="S14" s="293">
        <v>771</v>
      </c>
      <c r="T14" s="293">
        <v>889</v>
      </c>
      <c r="U14" s="293">
        <v>1059</v>
      </c>
      <c r="V14">
        <v>21</v>
      </c>
    </row>
    <row r="15" spans="1:22">
      <c r="A15" t="s">
        <v>102</v>
      </c>
      <c r="B15">
        <v>23</v>
      </c>
      <c r="C15" t="s">
        <v>322</v>
      </c>
      <c r="D15" s="204">
        <v>12880</v>
      </c>
      <c r="E15" s="204">
        <v>17420</v>
      </c>
      <c r="F15" s="204">
        <v>21960</v>
      </c>
      <c r="G15" s="204">
        <v>26500</v>
      </c>
      <c r="H15" s="204">
        <v>31040</v>
      </c>
      <c r="I15" s="204">
        <v>35580</v>
      </c>
      <c r="J15" s="204">
        <v>40120</v>
      </c>
      <c r="K15" s="204">
        <v>44660</v>
      </c>
      <c r="M15" t="s">
        <v>288</v>
      </c>
      <c r="O15" t="s">
        <v>324</v>
      </c>
      <c r="P15" s="293">
        <v>322</v>
      </c>
      <c r="Q15" s="293">
        <v>378</v>
      </c>
      <c r="R15" s="293">
        <v>549</v>
      </c>
      <c r="S15" s="293">
        <v>719</v>
      </c>
      <c r="T15" s="293">
        <v>889</v>
      </c>
      <c r="U15" s="293">
        <v>1059</v>
      </c>
      <c r="V15">
        <v>23</v>
      </c>
    </row>
    <row r="16" spans="1:22">
      <c r="A16" t="s">
        <v>103</v>
      </c>
      <c r="B16">
        <v>25</v>
      </c>
      <c r="C16" t="s">
        <v>325</v>
      </c>
      <c r="D16" s="204">
        <v>12880</v>
      </c>
      <c r="E16" s="204">
        <v>17420</v>
      </c>
      <c r="F16" s="204">
        <v>21960</v>
      </c>
      <c r="G16" s="204">
        <v>26500</v>
      </c>
      <c r="H16" s="204">
        <v>31040</v>
      </c>
      <c r="I16" s="204">
        <v>35580</v>
      </c>
      <c r="J16" s="204">
        <v>40120</v>
      </c>
      <c r="K16" s="204">
        <v>44660</v>
      </c>
      <c r="M16" t="s">
        <v>288</v>
      </c>
      <c r="O16" t="s">
        <v>327</v>
      </c>
      <c r="P16" s="293">
        <v>322</v>
      </c>
      <c r="Q16" s="293">
        <v>378</v>
      </c>
      <c r="R16" s="293">
        <v>549</v>
      </c>
      <c r="S16" s="293">
        <v>719</v>
      </c>
      <c r="T16" s="293">
        <v>889</v>
      </c>
      <c r="U16" s="293">
        <v>1059</v>
      </c>
      <c r="V16">
        <v>25</v>
      </c>
    </row>
    <row r="17" spans="1:22">
      <c r="A17" t="s">
        <v>60</v>
      </c>
      <c r="B17">
        <v>27</v>
      </c>
      <c r="C17" t="s">
        <v>2345</v>
      </c>
      <c r="D17" s="204">
        <v>13600</v>
      </c>
      <c r="E17" s="204">
        <v>17420</v>
      </c>
      <c r="F17" s="204">
        <v>21960</v>
      </c>
      <c r="G17" s="204">
        <v>26500</v>
      </c>
      <c r="H17" s="204">
        <v>31040</v>
      </c>
      <c r="I17" s="204">
        <v>35580</v>
      </c>
      <c r="J17" s="204">
        <v>40120</v>
      </c>
      <c r="K17" s="204">
        <v>44660</v>
      </c>
      <c r="M17" t="s">
        <v>288</v>
      </c>
      <c r="O17" t="s">
        <v>330</v>
      </c>
      <c r="P17" s="293">
        <v>340</v>
      </c>
      <c r="Q17" s="293">
        <v>378</v>
      </c>
      <c r="R17" s="293">
        <v>549</v>
      </c>
      <c r="S17" s="293">
        <v>719</v>
      </c>
      <c r="T17" s="293">
        <v>889</v>
      </c>
      <c r="U17" s="293">
        <v>1059</v>
      </c>
      <c r="V17">
        <v>27</v>
      </c>
    </row>
    <row r="18" spans="1:22">
      <c r="A18" t="s">
        <v>79</v>
      </c>
      <c r="B18">
        <v>29</v>
      </c>
      <c r="C18" t="s">
        <v>316</v>
      </c>
      <c r="D18" s="204">
        <v>15600</v>
      </c>
      <c r="E18" s="204">
        <v>17800</v>
      </c>
      <c r="F18" s="204">
        <v>21960</v>
      </c>
      <c r="G18" s="204">
        <v>26500</v>
      </c>
      <c r="H18" s="204">
        <v>31040</v>
      </c>
      <c r="I18" s="204">
        <v>35580</v>
      </c>
      <c r="J18" s="204">
        <v>40120</v>
      </c>
      <c r="K18" s="204">
        <v>44660</v>
      </c>
      <c r="M18" t="s">
        <v>288</v>
      </c>
      <c r="O18" t="s">
        <v>332</v>
      </c>
      <c r="P18" s="293">
        <v>390</v>
      </c>
      <c r="Q18" s="293">
        <v>417</v>
      </c>
      <c r="R18" s="293">
        <v>549</v>
      </c>
      <c r="S18" s="293">
        <v>719</v>
      </c>
      <c r="T18" s="293">
        <v>889</v>
      </c>
      <c r="U18" s="293">
        <v>1059</v>
      </c>
      <c r="V18">
        <v>29</v>
      </c>
    </row>
    <row r="19" spans="1:22">
      <c r="A19" t="s">
        <v>104</v>
      </c>
      <c r="B19">
        <v>31</v>
      </c>
      <c r="C19" t="s">
        <v>333</v>
      </c>
      <c r="D19" s="204">
        <v>15250</v>
      </c>
      <c r="E19" s="204">
        <v>17420</v>
      </c>
      <c r="F19" s="204">
        <v>21960</v>
      </c>
      <c r="G19" s="204">
        <v>26500</v>
      </c>
      <c r="H19" s="204">
        <v>31040</v>
      </c>
      <c r="I19" s="204">
        <v>35580</v>
      </c>
      <c r="J19" s="204">
        <v>40120</v>
      </c>
      <c r="K19" s="204">
        <v>44660</v>
      </c>
      <c r="M19" t="s">
        <v>288</v>
      </c>
      <c r="O19" t="s">
        <v>335</v>
      </c>
      <c r="P19" s="293">
        <v>381</v>
      </c>
      <c r="Q19" s="293">
        <v>408</v>
      </c>
      <c r="R19" s="293">
        <v>549</v>
      </c>
      <c r="S19" s="293">
        <v>719</v>
      </c>
      <c r="T19" s="293">
        <v>889</v>
      </c>
      <c r="U19" s="293">
        <v>1059</v>
      </c>
      <c r="V19">
        <v>31</v>
      </c>
    </row>
    <row r="20" spans="1:22">
      <c r="A20" t="s">
        <v>105</v>
      </c>
      <c r="B20">
        <v>33</v>
      </c>
      <c r="C20" t="s">
        <v>336</v>
      </c>
      <c r="D20" s="204">
        <v>19500</v>
      </c>
      <c r="E20" s="204">
        <v>22300</v>
      </c>
      <c r="F20" s="204">
        <v>25100</v>
      </c>
      <c r="G20" s="204">
        <v>27850</v>
      </c>
      <c r="H20" s="204">
        <v>31040</v>
      </c>
      <c r="I20" s="204">
        <v>35580</v>
      </c>
      <c r="J20" s="204">
        <v>40120</v>
      </c>
      <c r="K20" s="204">
        <v>44660</v>
      </c>
      <c r="M20" t="s">
        <v>288</v>
      </c>
      <c r="O20" t="s">
        <v>338</v>
      </c>
      <c r="P20" s="293">
        <v>487</v>
      </c>
      <c r="Q20" s="293">
        <v>522</v>
      </c>
      <c r="R20" s="293">
        <v>627</v>
      </c>
      <c r="S20" s="293">
        <v>724</v>
      </c>
      <c r="T20" s="293">
        <v>889</v>
      </c>
      <c r="U20" s="293">
        <v>1059</v>
      </c>
      <c r="V20">
        <v>33</v>
      </c>
    </row>
    <row r="21" spans="1:22">
      <c r="A21" t="s">
        <v>106</v>
      </c>
      <c r="B21">
        <v>35</v>
      </c>
      <c r="C21" t="s">
        <v>339</v>
      </c>
      <c r="D21" s="204">
        <v>12900</v>
      </c>
      <c r="E21" s="204">
        <v>17420</v>
      </c>
      <c r="F21" s="204">
        <v>21960</v>
      </c>
      <c r="G21" s="204">
        <v>26500</v>
      </c>
      <c r="H21" s="204">
        <v>31040</v>
      </c>
      <c r="I21" s="204">
        <v>35580</v>
      </c>
      <c r="J21" s="204">
        <v>40120</v>
      </c>
      <c r="K21" s="204">
        <v>44660</v>
      </c>
      <c r="M21" t="s">
        <v>288</v>
      </c>
      <c r="O21" t="s">
        <v>341</v>
      </c>
      <c r="P21" s="293">
        <v>322</v>
      </c>
      <c r="Q21" s="293">
        <v>378</v>
      </c>
      <c r="R21" s="293">
        <v>549</v>
      </c>
      <c r="S21" s="293">
        <v>719</v>
      </c>
      <c r="T21" s="293">
        <v>889</v>
      </c>
      <c r="U21" s="293">
        <v>1059</v>
      </c>
      <c r="V21">
        <v>35</v>
      </c>
    </row>
    <row r="22" spans="1:22">
      <c r="A22" t="s">
        <v>84</v>
      </c>
      <c r="B22">
        <v>37</v>
      </c>
      <c r="C22" t="s">
        <v>2346</v>
      </c>
      <c r="D22" s="204">
        <v>12880</v>
      </c>
      <c r="E22" s="204">
        <v>17420</v>
      </c>
      <c r="F22" s="204">
        <v>21960</v>
      </c>
      <c r="G22" s="204">
        <v>26500</v>
      </c>
      <c r="H22" s="204">
        <v>31040</v>
      </c>
      <c r="I22" s="204">
        <v>35580</v>
      </c>
      <c r="J22" s="204">
        <v>40120</v>
      </c>
      <c r="K22" s="204">
        <v>44660</v>
      </c>
      <c r="M22" t="s">
        <v>288</v>
      </c>
      <c r="O22" t="s">
        <v>344</v>
      </c>
      <c r="P22" s="293">
        <v>322</v>
      </c>
      <c r="Q22" s="293">
        <v>378</v>
      </c>
      <c r="R22" s="293">
        <v>549</v>
      </c>
      <c r="S22" s="293">
        <v>719</v>
      </c>
      <c r="T22" s="293">
        <v>889</v>
      </c>
      <c r="U22" s="293">
        <v>1059</v>
      </c>
      <c r="V22">
        <v>37</v>
      </c>
    </row>
    <row r="23" spans="1:22">
      <c r="A23" t="s">
        <v>107</v>
      </c>
      <c r="B23">
        <v>39</v>
      </c>
      <c r="C23" t="s">
        <v>345</v>
      </c>
      <c r="D23" s="204">
        <v>20300</v>
      </c>
      <c r="E23" s="204">
        <v>23200</v>
      </c>
      <c r="F23" s="204">
        <v>26100</v>
      </c>
      <c r="G23" s="204">
        <v>29000</v>
      </c>
      <c r="H23" s="204">
        <v>31350</v>
      </c>
      <c r="I23" s="204">
        <v>35580</v>
      </c>
      <c r="J23" s="204">
        <v>40120</v>
      </c>
      <c r="K23" s="204">
        <v>44660</v>
      </c>
      <c r="M23" t="s">
        <v>288</v>
      </c>
      <c r="O23" t="s">
        <v>347</v>
      </c>
      <c r="P23" s="293">
        <v>507</v>
      </c>
      <c r="Q23" s="293">
        <v>543</v>
      </c>
      <c r="R23" s="293">
        <v>652</v>
      </c>
      <c r="S23" s="293">
        <v>754</v>
      </c>
      <c r="T23" s="293">
        <v>889</v>
      </c>
      <c r="U23" s="293">
        <v>1059</v>
      </c>
      <c r="V23">
        <v>39</v>
      </c>
    </row>
    <row r="24" spans="1:22">
      <c r="A24" t="s">
        <v>34</v>
      </c>
      <c r="B24">
        <v>41</v>
      </c>
      <c r="C24" t="s">
        <v>348</v>
      </c>
      <c r="D24" s="204">
        <v>14500</v>
      </c>
      <c r="E24" s="204">
        <v>17420</v>
      </c>
      <c r="F24" s="204">
        <v>21960</v>
      </c>
      <c r="G24" s="204">
        <v>26500</v>
      </c>
      <c r="H24" s="204">
        <v>31040</v>
      </c>
      <c r="I24" s="204">
        <v>35580</v>
      </c>
      <c r="J24" s="204">
        <v>40120</v>
      </c>
      <c r="K24" s="204">
        <v>44660</v>
      </c>
      <c r="M24" t="s">
        <v>288</v>
      </c>
      <c r="O24" t="s">
        <v>350</v>
      </c>
      <c r="P24" s="293">
        <v>362</v>
      </c>
      <c r="Q24" s="293">
        <v>388</v>
      </c>
      <c r="R24" s="293">
        <v>549</v>
      </c>
      <c r="S24" s="293">
        <v>719</v>
      </c>
      <c r="T24" s="293">
        <v>889</v>
      </c>
      <c r="U24" s="293">
        <v>1059</v>
      </c>
      <c r="V24">
        <v>41</v>
      </c>
    </row>
    <row r="25" spans="1:22">
      <c r="A25" t="s">
        <v>108</v>
      </c>
      <c r="B25">
        <v>43</v>
      </c>
      <c r="C25" t="s">
        <v>351</v>
      </c>
      <c r="D25" s="204">
        <v>13000</v>
      </c>
      <c r="E25" s="204">
        <v>17420</v>
      </c>
      <c r="F25" s="204">
        <v>21960</v>
      </c>
      <c r="G25" s="204">
        <v>26500</v>
      </c>
      <c r="H25" s="204">
        <v>31040</v>
      </c>
      <c r="I25" s="204">
        <v>35580</v>
      </c>
      <c r="J25" s="204">
        <v>40120</v>
      </c>
      <c r="K25" s="204">
        <v>44660</v>
      </c>
      <c r="M25" t="s">
        <v>288</v>
      </c>
      <c r="O25" t="s">
        <v>353</v>
      </c>
      <c r="P25" s="293">
        <v>325</v>
      </c>
      <c r="Q25" s="293">
        <v>378</v>
      </c>
      <c r="R25" s="293">
        <v>549</v>
      </c>
      <c r="S25" s="293">
        <v>719</v>
      </c>
      <c r="T25" s="293">
        <v>889</v>
      </c>
      <c r="U25" s="293">
        <v>1059</v>
      </c>
      <c r="V25">
        <v>43</v>
      </c>
    </row>
    <row r="26" spans="1:22">
      <c r="A26" t="s">
        <v>109</v>
      </c>
      <c r="B26">
        <v>45</v>
      </c>
      <c r="C26" t="s">
        <v>354</v>
      </c>
      <c r="D26" s="204">
        <v>12880</v>
      </c>
      <c r="E26" s="204">
        <v>17420</v>
      </c>
      <c r="F26" s="204">
        <v>21960</v>
      </c>
      <c r="G26" s="204">
        <v>26500</v>
      </c>
      <c r="H26" s="204">
        <v>31040</v>
      </c>
      <c r="I26" s="204">
        <v>35580</v>
      </c>
      <c r="J26" s="204">
        <v>40120</v>
      </c>
      <c r="K26" s="204">
        <v>44660</v>
      </c>
      <c r="M26" t="s">
        <v>288</v>
      </c>
      <c r="O26" t="s">
        <v>356</v>
      </c>
      <c r="P26" s="293">
        <v>322</v>
      </c>
      <c r="Q26" s="293">
        <v>378</v>
      </c>
      <c r="R26" s="293">
        <v>549</v>
      </c>
      <c r="S26" s="293">
        <v>719</v>
      </c>
      <c r="T26" s="293">
        <v>889</v>
      </c>
      <c r="U26" s="293">
        <v>1059</v>
      </c>
      <c r="V26">
        <v>45</v>
      </c>
    </row>
    <row r="27" spans="1:22">
      <c r="A27" t="s">
        <v>110</v>
      </c>
      <c r="B27">
        <v>47</v>
      </c>
      <c r="C27" t="s">
        <v>357</v>
      </c>
      <c r="D27" s="204">
        <v>12880</v>
      </c>
      <c r="E27" s="204">
        <v>17420</v>
      </c>
      <c r="F27" s="204">
        <v>21960</v>
      </c>
      <c r="G27" s="204">
        <v>26500</v>
      </c>
      <c r="H27" s="204">
        <v>31040</v>
      </c>
      <c r="I27" s="204">
        <v>35580</v>
      </c>
      <c r="J27" s="204">
        <v>40120</v>
      </c>
      <c r="K27" s="204">
        <v>44660</v>
      </c>
      <c r="M27" t="s">
        <v>288</v>
      </c>
      <c r="O27" t="s">
        <v>359</v>
      </c>
      <c r="P27" s="293">
        <v>322</v>
      </c>
      <c r="Q27" s="293">
        <v>378</v>
      </c>
      <c r="R27" s="293">
        <v>549</v>
      </c>
      <c r="S27" s="293">
        <v>719</v>
      </c>
      <c r="T27" s="293">
        <v>889</v>
      </c>
      <c r="U27" s="293">
        <v>1059</v>
      </c>
      <c r="V27">
        <v>47</v>
      </c>
    </row>
    <row r="28" spans="1:22">
      <c r="A28" t="s">
        <v>111</v>
      </c>
      <c r="B28">
        <v>49</v>
      </c>
      <c r="C28" t="s">
        <v>360</v>
      </c>
      <c r="D28" s="204">
        <v>12880</v>
      </c>
      <c r="E28" s="204">
        <v>17420</v>
      </c>
      <c r="F28" s="204">
        <v>21960</v>
      </c>
      <c r="G28" s="204">
        <v>26500</v>
      </c>
      <c r="H28" s="204">
        <v>31040</v>
      </c>
      <c r="I28" s="204">
        <v>35580</v>
      </c>
      <c r="J28" s="204">
        <v>40120</v>
      </c>
      <c r="K28" s="204">
        <v>44660</v>
      </c>
      <c r="M28" t="s">
        <v>288</v>
      </c>
      <c r="O28" t="s">
        <v>362</v>
      </c>
      <c r="P28" s="293">
        <v>322</v>
      </c>
      <c r="Q28" s="293">
        <v>378</v>
      </c>
      <c r="R28" s="293">
        <v>549</v>
      </c>
      <c r="S28" s="293">
        <v>719</v>
      </c>
      <c r="T28" s="293">
        <v>889</v>
      </c>
      <c r="U28" s="293">
        <v>1059</v>
      </c>
      <c r="V28">
        <v>49</v>
      </c>
    </row>
    <row r="29" spans="1:22">
      <c r="A29" t="s">
        <v>35</v>
      </c>
      <c r="B29">
        <v>51</v>
      </c>
      <c r="C29" t="s">
        <v>348</v>
      </c>
      <c r="D29" s="204">
        <v>14500</v>
      </c>
      <c r="E29" s="204">
        <v>17420</v>
      </c>
      <c r="F29" s="204">
        <v>21960</v>
      </c>
      <c r="G29" s="204">
        <v>26500</v>
      </c>
      <c r="H29" s="204">
        <v>31040</v>
      </c>
      <c r="I29" s="204">
        <v>35580</v>
      </c>
      <c r="J29" s="204">
        <v>40120</v>
      </c>
      <c r="K29" s="204">
        <v>44660</v>
      </c>
      <c r="M29" t="s">
        <v>288</v>
      </c>
      <c r="O29" t="s">
        <v>364</v>
      </c>
      <c r="P29" s="293">
        <v>362</v>
      </c>
      <c r="Q29" s="293">
        <v>388</v>
      </c>
      <c r="R29" s="293">
        <v>549</v>
      </c>
      <c r="S29" s="293">
        <v>719</v>
      </c>
      <c r="T29" s="293">
        <v>889</v>
      </c>
      <c r="U29" s="293">
        <v>1059</v>
      </c>
      <c r="V29">
        <v>51</v>
      </c>
    </row>
    <row r="30" spans="1:22">
      <c r="A30" t="s">
        <v>112</v>
      </c>
      <c r="B30">
        <v>53</v>
      </c>
      <c r="C30" t="s">
        <v>365</v>
      </c>
      <c r="D30" s="204">
        <v>14950</v>
      </c>
      <c r="E30" s="204">
        <v>17420</v>
      </c>
      <c r="F30" s="204">
        <v>21960</v>
      </c>
      <c r="G30" s="204">
        <v>26500</v>
      </c>
      <c r="H30" s="204">
        <v>31040</v>
      </c>
      <c r="I30" s="204">
        <v>35580</v>
      </c>
      <c r="J30" s="204">
        <v>40120</v>
      </c>
      <c r="K30" s="204">
        <v>44660</v>
      </c>
      <c r="M30" t="s">
        <v>288</v>
      </c>
      <c r="O30" t="s">
        <v>367</v>
      </c>
      <c r="P30" s="293">
        <v>373</v>
      </c>
      <c r="Q30" s="293">
        <v>400</v>
      </c>
      <c r="R30" s="293">
        <v>549</v>
      </c>
      <c r="S30" s="293">
        <v>719</v>
      </c>
      <c r="T30" s="293">
        <v>889</v>
      </c>
      <c r="U30" s="293">
        <v>1059</v>
      </c>
      <c r="V30">
        <v>53</v>
      </c>
    </row>
    <row r="31" spans="1:22">
      <c r="A31" t="s">
        <v>26</v>
      </c>
      <c r="B31">
        <v>55</v>
      </c>
      <c r="C31" t="s">
        <v>2344</v>
      </c>
      <c r="D31" s="204">
        <v>20800</v>
      </c>
      <c r="E31" s="204">
        <v>23750</v>
      </c>
      <c r="F31" s="204">
        <v>26700</v>
      </c>
      <c r="G31" s="204">
        <v>29650</v>
      </c>
      <c r="H31" s="204">
        <v>32050</v>
      </c>
      <c r="I31" s="204">
        <v>35580</v>
      </c>
      <c r="J31" s="204">
        <v>40120</v>
      </c>
      <c r="K31" s="204">
        <v>44660</v>
      </c>
      <c r="M31" t="s">
        <v>288</v>
      </c>
      <c r="O31" t="s">
        <v>369</v>
      </c>
      <c r="P31" s="293">
        <v>520</v>
      </c>
      <c r="Q31" s="293">
        <v>556</v>
      </c>
      <c r="R31" s="293">
        <v>667</v>
      </c>
      <c r="S31" s="293">
        <v>771</v>
      </c>
      <c r="T31" s="293">
        <v>889</v>
      </c>
      <c r="U31" s="293">
        <v>1059</v>
      </c>
      <c r="V31">
        <v>55</v>
      </c>
    </row>
    <row r="32" spans="1:22">
      <c r="A32" t="s">
        <v>113</v>
      </c>
      <c r="B32">
        <v>57</v>
      </c>
      <c r="C32" t="s">
        <v>2347</v>
      </c>
      <c r="D32" s="204">
        <v>15200</v>
      </c>
      <c r="E32" s="204">
        <v>17420</v>
      </c>
      <c r="F32" s="204">
        <v>21960</v>
      </c>
      <c r="G32" s="204">
        <v>26500</v>
      </c>
      <c r="H32" s="204">
        <v>31040</v>
      </c>
      <c r="I32" s="204">
        <v>35580</v>
      </c>
      <c r="J32" s="204">
        <v>40120</v>
      </c>
      <c r="K32" s="204">
        <v>44660</v>
      </c>
      <c r="M32" t="s">
        <v>288</v>
      </c>
      <c r="O32" t="s">
        <v>372</v>
      </c>
      <c r="P32" s="293">
        <v>380</v>
      </c>
      <c r="Q32" s="293">
        <v>406</v>
      </c>
      <c r="R32" s="293">
        <v>549</v>
      </c>
      <c r="S32" s="293">
        <v>719</v>
      </c>
      <c r="T32" s="293">
        <v>889</v>
      </c>
      <c r="U32" s="293">
        <v>1059</v>
      </c>
      <c r="V32">
        <v>57</v>
      </c>
    </row>
    <row r="33" spans="1:22">
      <c r="A33" t="s">
        <v>12</v>
      </c>
      <c r="B33">
        <v>59</v>
      </c>
      <c r="C33" t="s">
        <v>373</v>
      </c>
      <c r="D33" s="204">
        <v>13300</v>
      </c>
      <c r="E33" s="204">
        <v>17420</v>
      </c>
      <c r="F33" s="204">
        <v>21960</v>
      </c>
      <c r="G33" s="204">
        <v>26500</v>
      </c>
      <c r="H33" s="204">
        <v>31040</v>
      </c>
      <c r="I33" s="204">
        <v>35580</v>
      </c>
      <c r="J33" s="204">
        <v>40120</v>
      </c>
      <c r="K33" s="204">
        <v>44660</v>
      </c>
      <c r="M33" t="s">
        <v>288</v>
      </c>
      <c r="O33" t="s">
        <v>375</v>
      </c>
      <c r="P33" s="293">
        <v>332</v>
      </c>
      <c r="Q33" s="293">
        <v>378</v>
      </c>
      <c r="R33" s="293">
        <v>549</v>
      </c>
      <c r="S33" s="293">
        <v>719</v>
      </c>
      <c r="T33" s="293">
        <v>889</v>
      </c>
      <c r="U33" s="293">
        <v>1059</v>
      </c>
      <c r="V33">
        <v>59</v>
      </c>
    </row>
    <row r="34" spans="1:22">
      <c r="A34" t="s">
        <v>33</v>
      </c>
      <c r="B34">
        <v>61</v>
      </c>
      <c r="C34" t="s">
        <v>376</v>
      </c>
      <c r="D34" s="204">
        <v>12880</v>
      </c>
      <c r="E34" s="204">
        <v>17420</v>
      </c>
      <c r="F34" s="204">
        <v>21960</v>
      </c>
      <c r="G34" s="204">
        <v>26500</v>
      </c>
      <c r="H34" s="204">
        <v>31040</v>
      </c>
      <c r="I34" s="204">
        <v>35580</v>
      </c>
      <c r="J34" s="204">
        <v>40120</v>
      </c>
      <c r="K34" s="204">
        <v>44660</v>
      </c>
      <c r="M34" t="s">
        <v>288</v>
      </c>
      <c r="O34" t="s">
        <v>378</v>
      </c>
      <c r="P34" s="293">
        <v>322</v>
      </c>
      <c r="Q34" s="293">
        <v>378</v>
      </c>
      <c r="R34" s="293">
        <v>549</v>
      </c>
      <c r="S34" s="293">
        <v>719</v>
      </c>
      <c r="T34" s="293">
        <v>889</v>
      </c>
      <c r="U34" s="293">
        <v>1059</v>
      </c>
      <c r="V34">
        <v>61</v>
      </c>
    </row>
    <row r="35" spans="1:22">
      <c r="A35" t="s">
        <v>114</v>
      </c>
      <c r="B35">
        <v>63</v>
      </c>
      <c r="C35" t="s">
        <v>379</v>
      </c>
      <c r="D35" s="204">
        <v>12880</v>
      </c>
      <c r="E35" s="204">
        <v>17420</v>
      </c>
      <c r="F35" s="204">
        <v>21960</v>
      </c>
      <c r="G35" s="204">
        <v>26500</v>
      </c>
      <c r="H35" s="204">
        <v>31040</v>
      </c>
      <c r="I35" s="204">
        <v>35580</v>
      </c>
      <c r="J35" s="204">
        <v>40120</v>
      </c>
      <c r="K35" s="204">
        <v>44660</v>
      </c>
      <c r="M35" t="s">
        <v>288</v>
      </c>
      <c r="O35" t="s">
        <v>381</v>
      </c>
      <c r="P35" s="293">
        <v>322</v>
      </c>
      <c r="Q35" s="293">
        <v>378</v>
      </c>
      <c r="R35" s="293">
        <v>549</v>
      </c>
      <c r="S35" s="293">
        <v>719</v>
      </c>
      <c r="T35" s="293">
        <v>889</v>
      </c>
      <c r="U35" s="293">
        <v>1059</v>
      </c>
      <c r="V35">
        <v>63</v>
      </c>
    </row>
    <row r="36" spans="1:22">
      <c r="A36" t="s">
        <v>22</v>
      </c>
      <c r="B36">
        <v>65</v>
      </c>
      <c r="C36" t="s">
        <v>2343</v>
      </c>
      <c r="D36" s="204">
        <v>15050</v>
      </c>
      <c r="E36" s="204">
        <v>17420</v>
      </c>
      <c r="F36" s="204">
        <v>21960</v>
      </c>
      <c r="G36" s="204">
        <v>26500</v>
      </c>
      <c r="H36" s="204">
        <v>31040</v>
      </c>
      <c r="I36" s="204">
        <v>35580</v>
      </c>
      <c r="J36" s="204">
        <v>40120</v>
      </c>
      <c r="K36" s="204">
        <v>44660</v>
      </c>
      <c r="M36" t="s">
        <v>288</v>
      </c>
      <c r="O36" t="s">
        <v>383</v>
      </c>
      <c r="P36" s="293">
        <v>376</v>
      </c>
      <c r="Q36" s="293">
        <v>403</v>
      </c>
      <c r="R36" s="293">
        <v>549</v>
      </c>
      <c r="S36" s="293">
        <v>719</v>
      </c>
      <c r="T36" s="293">
        <v>889</v>
      </c>
      <c r="U36" s="293">
        <v>1059</v>
      </c>
      <c r="V36">
        <v>65</v>
      </c>
    </row>
    <row r="37" spans="1:22">
      <c r="A37" t="s">
        <v>115</v>
      </c>
      <c r="B37">
        <v>67</v>
      </c>
      <c r="C37" t="s">
        <v>384</v>
      </c>
      <c r="D37" s="204">
        <v>12880</v>
      </c>
      <c r="E37" s="204">
        <v>17420</v>
      </c>
      <c r="F37" s="204">
        <v>21960</v>
      </c>
      <c r="G37" s="204">
        <v>26500</v>
      </c>
      <c r="H37" s="204">
        <v>31040</v>
      </c>
      <c r="I37" s="204">
        <v>35580</v>
      </c>
      <c r="J37" s="204">
        <v>40120</v>
      </c>
      <c r="K37" s="204">
        <v>44660</v>
      </c>
      <c r="M37" t="s">
        <v>288</v>
      </c>
      <c r="O37" t="s">
        <v>386</v>
      </c>
      <c r="P37" s="293">
        <v>322</v>
      </c>
      <c r="Q37" s="293">
        <v>378</v>
      </c>
      <c r="R37" s="293">
        <v>549</v>
      </c>
      <c r="S37" s="293">
        <v>719</v>
      </c>
      <c r="T37" s="293">
        <v>889</v>
      </c>
      <c r="U37" s="293">
        <v>1059</v>
      </c>
      <c r="V37">
        <v>67</v>
      </c>
    </row>
    <row r="38" spans="1:22">
      <c r="A38" t="s">
        <v>116</v>
      </c>
      <c r="B38">
        <v>69</v>
      </c>
      <c r="C38" t="s">
        <v>387</v>
      </c>
      <c r="D38" s="204">
        <v>12880</v>
      </c>
      <c r="E38" s="204">
        <v>17420</v>
      </c>
      <c r="F38" s="204">
        <v>21960</v>
      </c>
      <c r="G38" s="204">
        <v>26500</v>
      </c>
      <c r="H38" s="204">
        <v>31040</v>
      </c>
      <c r="I38" s="204">
        <v>35580</v>
      </c>
      <c r="J38" s="204">
        <v>40120</v>
      </c>
      <c r="K38" s="204">
        <v>44660</v>
      </c>
      <c r="M38" t="s">
        <v>288</v>
      </c>
      <c r="O38" t="s">
        <v>389</v>
      </c>
      <c r="P38" s="293">
        <v>322</v>
      </c>
      <c r="Q38" s="293">
        <v>378</v>
      </c>
      <c r="R38" s="293">
        <v>549</v>
      </c>
      <c r="S38" s="293">
        <v>719</v>
      </c>
      <c r="T38" s="293">
        <v>889</v>
      </c>
      <c r="U38" s="293">
        <v>1059</v>
      </c>
      <c r="V38">
        <v>69</v>
      </c>
    </row>
    <row r="39" spans="1:22">
      <c r="A39" t="s">
        <v>52</v>
      </c>
      <c r="B39">
        <v>71</v>
      </c>
      <c r="C39" t="s">
        <v>2348</v>
      </c>
      <c r="D39" s="204">
        <v>16650</v>
      </c>
      <c r="E39" s="204">
        <v>19000</v>
      </c>
      <c r="F39" s="204">
        <v>21960</v>
      </c>
      <c r="G39" s="204">
        <v>26500</v>
      </c>
      <c r="H39" s="204">
        <v>31040</v>
      </c>
      <c r="I39" s="204">
        <v>35580</v>
      </c>
      <c r="J39" s="204">
        <v>40120</v>
      </c>
      <c r="K39" s="204">
        <v>44660</v>
      </c>
      <c r="M39" t="s">
        <v>288</v>
      </c>
      <c r="O39" t="s">
        <v>392</v>
      </c>
      <c r="P39" s="293">
        <v>416</v>
      </c>
      <c r="Q39" s="293">
        <v>445</v>
      </c>
      <c r="R39" s="293">
        <v>549</v>
      </c>
      <c r="S39" s="293">
        <v>719</v>
      </c>
      <c r="T39" s="293">
        <v>889</v>
      </c>
      <c r="U39" s="293">
        <v>1059</v>
      </c>
      <c r="V39">
        <v>71</v>
      </c>
    </row>
    <row r="40" spans="1:22">
      <c r="A40" t="s">
        <v>117</v>
      </c>
      <c r="B40">
        <v>73</v>
      </c>
      <c r="C40" t="s">
        <v>393</v>
      </c>
      <c r="D40" s="204">
        <v>12880</v>
      </c>
      <c r="E40" s="204">
        <v>17420</v>
      </c>
      <c r="F40" s="204">
        <v>21960</v>
      </c>
      <c r="G40" s="204">
        <v>26500</v>
      </c>
      <c r="H40" s="204">
        <v>31040</v>
      </c>
      <c r="I40" s="204">
        <v>35580</v>
      </c>
      <c r="J40" s="204">
        <v>40120</v>
      </c>
      <c r="K40" s="204">
        <v>44660</v>
      </c>
      <c r="M40" t="s">
        <v>288</v>
      </c>
      <c r="O40" t="s">
        <v>395</v>
      </c>
      <c r="P40" s="293">
        <v>322</v>
      </c>
      <c r="Q40" s="293">
        <v>378</v>
      </c>
      <c r="R40" s="293">
        <v>549</v>
      </c>
      <c r="S40" s="293">
        <v>719</v>
      </c>
      <c r="T40" s="293">
        <v>889</v>
      </c>
      <c r="U40" s="293">
        <v>1059</v>
      </c>
      <c r="V40">
        <v>73</v>
      </c>
    </row>
    <row r="41" spans="1:22">
      <c r="A41" t="s">
        <v>118</v>
      </c>
      <c r="B41">
        <v>75</v>
      </c>
      <c r="C41" t="s">
        <v>396</v>
      </c>
      <c r="D41" s="204">
        <v>12950</v>
      </c>
      <c r="E41" s="204">
        <v>17420</v>
      </c>
      <c r="F41" s="204">
        <v>21960</v>
      </c>
      <c r="G41" s="204">
        <v>26500</v>
      </c>
      <c r="H41" s="204">
        <v>31040</v>
      </c>
      <c r="I41" s="204">
        <v>35580</v>
      </c>
      <c r="J41" s="204">
        <v>40120</v>
      </c>
      <c r="K41" s="204">
        <v>44660</v>
      </c>
      <c r="M41" t="s">
        <v>288</v>
      </c>
      <c r="O41" t="s">
        <v>398</v>
      </c>
      <c r="P41" s="293">
        <v>323</v>
      </c>
      <c r="Q41" s="293">
        <v>378</v>
      </c>
      <c r="R41" s="293">
        <v>549</v>
      </c>
      <c r="S41" s="293">
        <v>719</v>
      </c>
      <c r="T41" s="293">
        <v>889</v>
      </c>
      <c r="U41" s="293">
        <v>1059</v>
      </c>
      <c r="V41">
        <v>75</v>
      </c>
    </row>
    <row r="42" spans="1:22">
      <c r="A42" t="s">
        <v>93</v>
      </c>
      <c r="B42">
        <v>77</v>
      </c>
      <c r="C42" t="s">
        <v>300</v>
      </c>
      <c r="D42" s="204">
        <v>14250</v>
      </c>
      <c r="E42" s="204">
        <v>17420</v>
      </c>
      <c r="F42" s="204">
        <v>21960</v>
      </c>
      <c r="G42" s="204">
        <v>26500</v>
      </c>
      <c r="H42" s="204">
        <v>31040</v>
      </c>
      <c r="I42" s="204">
        <v>35580</v>
      </c>
      <c r="J42" s="204">
        <v>40120</v>
      </c>
      <c r="K42" s="204">
        <v>44660</v>
      </c>
      <c r="M42" t="s">
        <v>288</v>
      </c>
      <c r="O42" t="s">
        <v>400</v>
      </c>
      <c r="P42" s="293">
        <v>356</v>
      </c>
      <c r="Q42" s="293">
        <v>381</v>
      </c>
      <c r="R42" s="293">
        <v>549</v>
      </c>
      <c r="S42" s="293">
        <v>719</v>
      </c>
      <c r="T42" s="293">
        <v>889</v>
      </c>
      <c r="U42" s="293">
        <v>1059</v>
      </c>
      <c r="V42">
        <v>77</v>
      </c>
    </row>
    <row r="43" spans="1:22">
      <c r="A43" t="s">
        <v>119</v>
      </c>
      <c r="B43">
        <v>79</v>
      </c>
      <c r="C43" t="s">
        <v>401</v>
      </c>
      <c r="D43" s="204">
        <v>13000</v>
      </c>
      <c r="E43" s="204">
        <v>17420</v>
      </c>
      <c r="F43" s="204">
        <v>21960</v>
      </c>
      <c r="G43" s="204">
        <v>26500</v>
      </c>
      <c r="H43" s="204">
        <v>31040</v>
      </c>
      <c r="I43" s="204">
        <v>35580</v>
      </c>
      <c r="J43" s="204">
        <v>40120</v>
      </c>
      <c r="K43" s="204">
        <v>44660</v>
      </c>
      <c r="M43" t="s">
        <v>288</v>
      </c>
      <c r="O43" t="s">
        <v>403</v>
      </c>
      <c r="P43" s="293">
        <v>325</v>
      </c>
      <c r="Q43" s="293">
        <v>378</v>
      </c>
      <c r="R43" s="293">
        <v>549</v>
      </c>
      <c r="S43" s="293">
        <v>719</v>
      </c>
      <c r="T43" s="293">
        <v>889</v>
      </c>
      <c r="U43" s="293">
        <v>1059</v>
      </c>
      <c r="V43">
        <v>79</v>
      </c>
    </row>
    <row r="44" spans="1:22">
      <c r="A44" t="s">
        <v>120</v>
      </c>
      <c r="B44">
        <v>81</v>
      </c>
      <c r="C44" t="s">
        <v>404</v>
      </c>
      <c r="D44" s="204">
        <v>13300</v>
      </c>
      <c r="E44" s="204">
        <v>17420</v>
      </c>
      <c r="F44" s="204">
        <v>21960</v>
      </c>
      <c r="G44" s="204">
        <v>26500</v>
      </c>
      <c r="H44" s="204">
        <v>31040</v>
      </c>
      <c r="I44" s="204">
        <v>35580</v>
      </c>
      <c r="J44" s="204">
        <v>40120</v>
      </c>
      <c r="K44" s="204">
        <v>44660</v>
      </c>
      <c r="M44" t="s">
        <v>288</v>
      </c>
      <c r="O44" t="s">
        <v>406</v>
      </c>
      <c r="P44" s="293">
        <v>332</v>
      </c>
      <c r="Q44" s="293">
        <v>378</v>
      </c>
      <c r="R44" s="293">
        <v>549</v>
      </c>
      <c r="S44" s="293">
        <v>719</v>
      </c>
      <c r="T44" s="293">
        <v>889</v>
      </c>
      <c r="U44" s="293">
        <v>1059</v>
      </c>
      <c r="V44">
        <v>81</v>
      </c>
    </row>
    <row r="45" spans="1:22">
      <c r="A45" t="s">
        <v>121</v>
      </c>
      <c r="B45">
        <v>83</v>
      </c>
      <c r="C45" t="s">
        <v>407</v>
      </c>
      <c r="D45" s="204">
        <v>12880</v>
      </c>
      <c r="E45" s="204">
        <v>17420</v>
      </c>
      <c r="F45" s="204">
        <v>21960</v>
      </c>
      <c r="G45" s="204">
        <v>26500</v>
      </c>
      <c r="H45" s="204">
        <v>31040</v>
      </c>
      <c r="I45" s="204">
        <v>35580</v>
      </c>
      <c r="J45" s="204">
        <v>40120</v>
      </c>
      <c r="K45" s="204">
        <v>44660</v>
      </c>
      <c r="M45" t="s">
        <v>288</v>
      </c>
      <c r="O45" t="s">
        <v>409</v>
      </c>
      <c r="P45" s="293">
        <v>322</v>
      </c>
      <c r="Q45" s="293">
        <v>378</v>
      </c>
      <c r="R45" s="293">
        <v>549</v>
      </c>
      <c r="S45" s="293">
        <v>719</v>
      </c>
      <c r="T45" s="293">
        <v>889</v>
      </c>
      <c r="U45" s="293">
        <v>1059</v>
      </c>
      <c r="V45">
        <v>83</v>
      </c>
    </row>
    <row r="46" spans="1:22">
      <c r="A46" t="s">
        <v>40</v>
      </c>
      <c r="B46">
        <v>85</v>
      </c>
      <c r="C46" t="s">
        <v>410</v>
      </c>
      <c r="D46" s="204">
        <v>18700</v>
      </c>
      <c r="E46" s="204">
        <v>21400</v>
      </c>
      <c r="F46" s="204">
        <v>24050</v>
      </c>
      <c r="G46" s="204">
        <v>26700</v>
      </c>
      <c r="H46" s="204">
        <v>31040</v>
      </c>
      <c r="I46" s="204">
        <v>35580</v>
      </c>
      <c r="J46" s="204">
        <v>40120</v>
      </c>
      <c r="K46" s="204">
        <v>44660</v>
      </c>
      <c r="M46" t="s">
        <v>288</v>
      </c>
      <c r="O46" t="s">
        <v>412</v>
      </c>
      <c r="P46" s="293">
        <v>467</v>
      </c>
      <c r="Q46" s="293">
        <v>501</v>
      </c>
      <c r="R46" s="293">
        <v>601</v>
      </c>
      <c r="S46" s="293">
        <v>719</v>
      </c>
      <c r="T46" s="293">
        <v>889</v>
      </c>
      <c r="U46" s="293">
        <v>1059</v>
      </c>
      <c r="V46">
        <v>85</v>
      </c>
    </row>
    <row r="47" spans="1:22">
      <c r="A47" t="s">
        <v>122</v>
      </c>
      <c r="B47">
        <v>87</v>
      </c>
      <c r="C47" t="s">
        <v>413</v>
      </c>
      <c r="D47" s="204">
        <v>12880</v>
      </c>
      <c r="E47" s="204">
        <v>17420</v>
      </c>
      <c r="F47" s="204">
        <v>21960</v>
      </c>
      <c r="G47" s="204">
        <v>26500</v>
      </c>
      <c r="H47" s="204">
        <v>31040</v>
      </c>
      <c r="I47" s="204">
        <v>35580</v>
      </c>
      <c r="J47" s="204">
        <v>40120</v>
      </c>
      <c r="K47" s="204">
        <v>44660</v>
      </c>
      <c r="M47" t="s">
        <v>288</v>
      </c>
      <c r="O47" t="s">
        <v>415</v>
      </c>
      <c r="P47" s="293">
        <v>322</v>
      </c>
      <c r="Q47" s="293">
        <v>378</v>
      </c>
      <c r="R47" s="293">
        <v>549</v>
      </c>
      <c r="S47" s="293">
        <v>719</v>
      </c>
      <c r="T47" s="293">
        <v>889</v>
      </c>
      <c r="U47" s="293">
        <v>1059</v>
      </c>
      <c r="V47">
        <v>87</v>
      </c>
    </row>
    <row r="48" spans="1:22">
      <c r="A48" t="s">
        <v>123</v>
      </c>
      <c r="B48">
        <v>89</v>
      </c>
      <c r="C48" t="s">
        <v>416</v>
      </c>
      <c r="D48" s="204">
        <v>13050</v>
      </c>
      <c r="E48" s="204">
        <v>17420</v>
      </c>
      <c r="F48" s="204">
        <v>21960</v>
      </c>
      <c r="G48" s="204">
        <v>26500</v>
      </c>
      <c r="H48" s="204">
        <v>31040</v>
      </c>
      <c r="I48" s="204">
        <v>35580</v>
      </c>
      <c r="J48" s="204">
        <v>40120</v>
      </c>
      <c r="K48" s="204">
        <v>44660</v>
      </c>
      <c r="M48" t="s">
        <v>288</v>
      </c>
      <c r="O48" t="s">
        <v>418</v>
      </c>
      <c r="P48" s="293">
        <v>326</v>
      </c>
      <c r="Q48" s="293">
        <v>378</v>
      </c>
      <c r="R48" s="293">
        <v>549</v>
      </c>
      <c r="S48" s="293">
        <v>719</v>
      </c>
      <c r="T48" s="293">
        <v>889</v>
      </c>
      <c r="U48" s="293">
        <v>1059</v>
      </c>
      <c r="V48">
        <v>89</v>
      </c>
    </row>
    <row r="49" spans="1:22">
      <c r="A49" t="s">
        <v>80</v>
      </c>
      <c r="B49">
        <v>91</v>
      </c>
      <c r="C49" t="s">
        <v>316</v>
      </c>
      <c r="D49" s="204">
        <v>15600</v>
      </c>
      <c r="E49" s="204">
        <v>17800</v>
      </c>
      <c r="F49" s="204">
        <v>21960</v>
      </c>
      <c r="G49" s="204">
        <v>26500</v>
      </c>
      <c r="H49" s="204">
        <v>31040</v>
      </c>
      <c r="I49" s="204">
        <v>35580</v>
      </c>
      <c r="J49" s="204">
        <v>40120</v>
      </c>
      <c r="K49" s="204">
        <v>44660</v>
      </c>
      <c r="M49" t="s">
        <v>288</v>
      </c>
      <c r="O49" t="s">
        <v>420</v>
      </c>
      <c r="P49" s="293">
        <v>390</v>
      </c>
      <c r="Q49" s="293">
        <v>417</v>
      </c>
      <c r="R49" s="293">
        <v>549</v>
      </c>
      <c r="S49" s="293">
        <v>719</v>
      </c>
      <c r="T49" s="293">
        <v>889</v>
      </c>
      <c r="U49" s="293">
        <v>1059</v>
      </c>
      <c r="V49">
        <v>91</v>
      </c>
    </row>
    <row r="50" spans="1:22">
      <c r="A50" t="s">
        <v>124</v>
      </c>
      <c r="B50">
        <v>93</v>
      </c>
      <c r="C50" t="s">
        <v>421</v>
      </c>
      <c r="D50" s="204">
        <v>12880</v>
      </c>
      <c r="E50" s="204">
        <v>17420</v>
      </c>
      <c r="F50" s="204">
        <v>21960</v>
      </c>
      <c r="G50" s="204">
        <v>26500</v>
      </c>
      <c r="H50" s="204">
        <v>31040</v>
      </c>
      <c r="I50" s="204">
        <v>35580</v>
      </c>
      <c r="J50" s="204">
        <v>40120</v>
      </c>
      <c r="K50" s="204">
        <v>44660</v>
      </c>
      <c r="M50" t="s">
        <v>288</v>
      </c>
      <c r="O50" t="s">
        <v>423</v>
      </c>
      <c r="P50" s="293">
        <v>322</v>
      </c>
      <c r="Q50" s="293">
        <v>378</v>
      </c>
      <c r="R50" s="293">
        <v>549</v>
      </c>
      <c r="S50" s="293">
        <v>719</v>
      </c>
      <c r="T50" s="293">
        <v>889</v>
      </c>
      <c r="U50" s="293">
        <v>1059</v>
      </c>
      <c r="V50">
        <v>93</v>
      </c>
    </row>
    <row r="51" spans="1:22">
      <c r="A51" t="s">
        <v>125</v>
      </c>
      <c r="B51">
        <v>95</v>
      </c>
      <c r="C51" t="s">
        <v>424</v>
      </c>
      <c r="D51" s="204">
        <v>12880</v>
      </c>
      <c r="E51" s="204">
        <v>17420</v>
      </c>
      <c r="F51" s="204">
        <v>21960</v>
      </c>
      <c r="G51" s="204">
        <v>26500</v>
      </c>
      <c r="H51" s="204">
        <v>31040</v>
      </c>
      <c r="I51" s="204">
        <v>35580</v>
      </c>
      <c r="J51" s="204">
        <v>40120</v>
      </c>
      <c r="K51" s="204">
        <v>44660</v>
      </c>
      <c r="M51" t="s">
        <v>288</v>
      </c>
      <c r="O51" t="s">
        <v>426</v>
      </c>
      <c r="P51" s="293">
        <v>322</v>
      </c>
      <c r="Q51" s="293">
        <v>378</v>
      </c>
      <c r="R51" s="293">
        <v>549</v>
      </c>
      <c r="S51" s="293">
        <v>719</v>
      </c>
      <c r="T51" s="293">
        <v>889</v>
      </c>
      <c r="U51" s="293">
        <v>1059</v>
      </c>
      <c r="V51">
        <v>95</v>
      </c>
    </row>
    <row r="52" spans="1:22">
      <c r="A52" t="s">
        <v>126</v>
      </c>
      <c r="B52">
        <v>97</v>
      </c>
      <c r="C52" t="s">
        <v>427</v>
      </c>
      <c r="D52" s="204">
        <v>15300</v>
      </c>
      <c r="E52" s="204">
        <v>17500</v>
      </c>
      <c r="F52" s="204">
        <v>21960</v>
      </c>
      <c r="G52" s="204">
        <v>26500</v>
      </c>
      <c r="H52" s="204">
        <v>31040</v>
      </c>
      <c r="I52" s="204">
        <v>35580</v>
      </c>
      <c r="J52" s="204">
        <v>40120</v>
      </c>
      <c r="K52" s="204">
        <v>44660</v>
      </c>
      <c r="M52" t="s">
        <v>288</v>
      </c>
      <c r="O52" t="s">
        <v>429</v>
      </c>
      <c r="P52" s="293">
        <v>382</v>
      </c>
      <c r="Q52" s="293">
        <v>410</v>
      </c>
      <c r="R52" s="293">
        <v>549</v>
      </c>
      <c r="S52" s="293">
        <v>719</v>
      </c>
      <c r="T52" s="293">
        <v>889</v>
      </c>
      <c r="U52" s="293">
        <v>1059</v>
      </c>
      <c r="V52">
        <v>97</v>
      </c>
    </row>
    <row r="53" spans="1:22">
      <c r="A53" t="s">
        <v>61</v>
      </c>
      <c r="B53">
        <v>99</v>
      </c>
      <c r="C53" t="s">
        <v>2345</v>
      </c>
      <c r="D53" s="204">
        <v>13600</v>
      </c>
      <c r="E53" s="204">
        <v>17420</v>
      </c>
      <c r="F53" s="204">
        <v>21960</v>
      </c>
      <c r="G53" s="204">
        <v>26500</v>
      </c>
      <c r="H53" s="204">
        <v>31040</v>
      </c>
      <c r="I53" s="204">
        <v>35580</v>
      </c>
      <c r="J53" s="204">
        <v>40120</v>
      </c>
      <c r="K53" s="204">
        <v>44660</v>
      </c>
      <c r="M53" t="s">
        <v>288</v>
      </c>
      <c r="O53" t="s">
        <v>431</v>
      </c>
      <c r="P53" s="293">
        <v>340</v>
      </c>
      <c r="Q53" s="293">
        <v>378</v>
      </c>
      <c r="R53" s="293">
        <v>549</v>
      </c>
      <c r="S53" s="293">
        <v>719</v>
      </c>
      <c r="T53" s="293">
        <v>889</v>
      </c>
      <c r="U53" s="293">
        <v>1059</v>
      </c>
      <c r="V53">
        <v>99</v>
      </c>
    </row>
    <row r="54" spans="1:22">
      <c r="A54" t="s">
        <v>127</v>
      </c>
      <c r="B54">
        <v>101</v>
      </c>
      <c r="C54" t="s">
        <v>432</v>
      </c>
      <c r="D54" s="204">
        <v>12880</v>
      </c>
      <c r="E54" s="204">
        <v>17420</v>
      </c>
      <c r="F54" s="204">
        <v>21960</v>
      </c>
      <c r="G54" s="204">
        <v>26500</v>
      </c>
      <c r="H54" s="204">
        <v>31040</v>
      </c>
      <c r="I54" s="204">
        <v>35580</v>
      </c>
      <c r="J54" s="204">
        <v>40120</v>
      </c>
      <c r="K54" s="204">
        <v>44660</v>
      </c>
      <c r="M54" t="s">
        <v>288</v>
      </c>
      <c r="O54" t="s">
        <v>434</v>
      </c>
      <c r="P54" s="293">
        <v>322</v>
      </c>
      <c r="Q54" s="293">
        <v>378</v>
      </c>
      <c r="R54" s="293">
        <v>549</v>
      </c>
      <c r="S54" s="293">
        <v>719</v>
      </c>
      <c r="T54" s="293">
        <v>889</v>
      </c>
      <c r="U54" s="293">
        <v>1059</v>
      </c>
      <c r="V54">
        <v>101</v>
      </c>
    </row>
    <row r="55" spans="1:22">
      <c r="A55" t="s">
        <v>128</v>
      </c>
      <c r="B55">
        <v>103</v>
      </c>
      <c r="C55" t="s">
        <v>435</v>
      </c>
      <c r="D55" s="204">
        <v>17050</v>
      </c>
      <c r="E55" s="204">
        <v>19450</v>
      </c>
      <c r="F55" s="204">
        <v>21960</v>
      </c>
      <c r="G55" s="204">
        <v>26500</v>
      </c>
      <c r="H55" s="204">
        <v>31040</v>
      </c>
      <c r="I55" s="204">
        <v>35580</v>
      </c>
      <c r="J55" s="204">
        <v>40120</v>
      </c>
      <c r="K55" s="204">
        <v>44660</v>
      </c>
      <c r="M55" t="s">
        <v>288</v>
      </c>
      <c r="O55" t="s">
        <v>437</v>
      </c>
      <c r="P55" s="293">
        <v>426</v>
      </c>
      <c r="Q55" s="293">
        <v>456</v>
      </c>
      <c r="R55" s="293">
        <v>549</v>
      </c>
      <c r="S55" s="293">
        <v>719</v>
      </c>
      <c r="T55" s="293">
        <v>889</v>
      </c>
      <c r="U55" s="293">
        <v>1059</v>
      </c>
      <c r="V55">
        <v>103</v>
      </c>
    </row>
    <row r="56" spans="1:22">
      <c r="A56" t="s">
        <v>129</v>
      </c>
      <c r="B56">
        <v>105</v>
      </c>
      <c r="C56" t="s">
        <v>438</v>
      </c>
      <c r="D56" s="204">
        <v>14350</v>
      </c>
      <c r="E56" s="204">
        <v>17420</v>
      </c>
      <c r="F56" s="204">
        <v>21960</v>
      </c>
      <c r="G56" s="204">
        <v>26500</v>
      </c>
      <c r="H56" s="204">
        <v>31040</v>
      </c>
      <c r="I56" s="204">
        <v>35580</v>
      </c>
      <c r="J56" s="204">
        <v>40120</v>
      </c>
      <c r="K56" s="204">
        <v>44660</v>
      </c>
      <c r="M56" t="s">
        <v>288</v>
      </c>
      <c r="O56" t="s">
        <v>440</v>
      </c>
      <c r="P56" s="293">
        <v>358</v>
      </c>
      <c r="Q56" s="293">
        <v>384</v>
      </c>
      <c r="R56" s="293">
        <v>549</v>
      </c>
      <c r="S56" s="293">
        <v>719</v>
      </c>
      <c r="T56" s="293">
        <v>889</v>
      </c>
      <c r="U56" s="293">
        <v>1059</v>
      </c>
      <c r="V56">
        <v>105</v>
      </c>
    </row>
    <row r="57" spans="1:22">
      <c r="A57" t="s">
        <v>69</v>
      </c>
      <c r="B57">
        <v>107</v>
      </c>
      <c r="C57" t="s">
        <v>2349</v>
      </c>
      <c r="D57" s="204">
        <v>14800</v>
      </c>
      <c r="E57" s="204">
        <v>17420</v>
      </c>
      <c r="F57" s="204">
        <v>21960</v>
      </c>
      <c r="G57" s="204">
        <v>26500</v>
      </c>
      <c r="H57" s="204">
        <v>31040</v>
      </c>
      <c r="I57" s="204">
        <v>35580</v>
      </c>
      <c r="J57" s="204">
        <v>40120</v>
      </c>
      <c r="K57" s="204">
        <v>44660</v>
      </c>
      <c r="M57" t="s">
        <v>288</v>
      </c>
      <c r="O57" t="s">
        <v>443</v>
      </c>
      <c r="P57" s="293">
        <v>370</v>
      </c>
      <c r="Q57" s="293">
        <v>396</v>
      </c>
      <c r="R57" s="293">
        <v>549</v>
      </c>
      <c r="S57" s="293">
        <v>719</v>
      </c>
      <c r="T57" s="293">
        <v>889</v>
      </c>
      <c r="U57" s="293">
        <v>1059</v>
      </c>
      <c r="V57">
        <v>107</v>
      </c>
    </row>
    <row r="58" spans="1:22">
      <c r="A58" t="s">
        <v>130</v>
      </c>
      <c r="B58">
        <v>109</v>
      </c>
      <c r="C58" t="s">
        <v>444</v>
      </c>
      <c r="D58" s="204">
        <v>12880</v>
      </c>
      <c r="E58" s="204">
        <v>17420</v>
      </c>
      <c r="F58" s="204">
        <v>21960</v>
      </c>
      <c r="G58" s="204">
        <v>26500</v>
      </c>
      <c r="H58" s="204">
        <v>31040</v>
      </c>
      <c r="I58" s="204">
        <v>35580</v>
      </c>
      <c r="J58" s="204">
        <v>40120</v>
      </c>
      <c r="K58" s="204">
        <v>44660</v>
      </c>
      <c r="M58" t="s">
        <v>288</v>
      </c>
      <c r="O58" t="s">
        <v>446</v>
      </c>
      <c r="P58" s="293">
        <v>322</v>
      </c>
      <c r="Q58" s="293">
        <v>378</v>
      </c>
      <c r="R58" s="293">
        <v>549</v>
      </c>
      <c r="S58" s="293">
        <v>719</v>
      </c>
      <c r="T58" s="293">
        <v>889</v>
      </c>
      <c r="U58" s="293">
        <v>1059</v>
      </c>
      <c r="V58">
        <v>109</v>
      </c>
    </row>
    <row r="59" spans="1:22">
      <c r="A59" t="s">
        <v>131</v>
      </c>
      <c r="B59">
        <v>111</v>
      </c>
      <c r="C59" t="s">
        <v>447</v>
      </c>
      <c r="D59" s="204">
        <v>13000</v>
      </c>
      <c r="E59" s="204">
        <v>17420</v>
      </c>
      <c r="F59" s="204">
        <v>21960</v>
      </c>
      <c r="G59" s="204">
        <v>26500</v>
      </c>
      <c r="H59" s="204">
        <v>31040</v>
      </c>
      <c r="I59" s="204">
        <v>35580</v>
      </c>
      <c r="J59" s="204">
        <v>40120</v>
      </c>
      <c r="K59" s="204">
        <v>44660</v>
      </c>
      <c r="M59" t="s">
        <v>288</v>
      </c>
      <c r="O59" t="s">
        <v>449</v>
      </c>
      <c r="P59" s="293">
        <v>325</v>
      </c>
      <c r="Q59" s="293">
        <v>378</v>
      </c>
      <c r="R59" s="293">
        <v>549</v>
      </c>
      <c r="S59" s="293">
        <v>719</v>
      </c>
      <c r="T59" s="293">
        <v>889</v>
      </c>
      <c r="U59" s="293">
        <v>1059</v>
      </c>
      <c r="V59">
        <v>111</v>
      </c>
    </row>
    <row r="60" spans="1:22">
      <c r="A60" t="s">
        <v>41</v>
      </c>
      <c r="B60">
        <v>113</v>
      </c>
      <c r="C60" t="s">
        <v>410</v>
      </c>
      <c r="D60" s="204">
        <v>18700</v>
      </c>
      <c r="E60" s="204">
        <v>21400</v>
      </c>
      <c r="F60" s="204">
        <v>24050</v>
      </c>
      <c r="G60" s="204">
        <v>26700</v>
      </c>
      <c r="H60" s="204">
        <v>31040</v>
      </c>
      <c r="I60" s="204">
        <v>35580</v>
      </c>
      <c r="J60" s="204">
        <v>40120</v>
      </c>
      <c r="K60" s="204">
        <v>44660</v>
      </c>
      <c r="M60" t="s">
        <v>288</v>
      </c>
      <c r="O60" t="s">
        <v>451</v>
      </c>
      <c r="P60" s="293">
        <v>467</v>
      </c>
      <c r="Q60" s="293">
        <v>501</v>
      </c>
      <c r="R60" s="293">
        <v>601</v>
      </c>
      <c r="S60" s="293">
        <v>719</v>
      </c>
      <c r="T60" s="293">
        <v>889</v>
      </c>
      <c r="U60" s="293">
        <v>1059</v>
      </c>
      <c r="V60">
        <v>113</v>
      </c>
    </row>
    <row r="61" spans="1:22">
      <c r="A61" t="s">
        <v>132</v>
      </c>
      <c r="B61">
        <v>115</v>
      </c>
      <c r="C61" t="s">
        <v>452</v>
      </c>
      <c r="D61" s="204">
        <v>12880</v>
      </c>
      <c r="E61" s="204">
        <v>17420</v>
      </c>
      <c r="F61" s="204">
        <v>21960</v>
      </c>
      <c r="G61" s="204">
        <v>26500</v>
      </c>
      <c r="H61" s="204">
        <v>31040</v>
      </c>
      <c r="I61" s="204">
        <v>35580</v>
      </c>
      <c r="J61" s="204">
        <v>40120</v>
      </c>
      <c r="K61" s="204">
        <v>44660</v>
      </c>
      <c r="M61" t="s">
        <v>288</v>
      </c>
      <c r="O61" t="s">
        <v>454</v>
      </c>
      <c r="P61" s="293">
        <v>322</v>
      </c>
      <c r="Q61" s="293">
        <v>378</v>
      </c>
      <c r="R61" s="293">
        <v>549</v>
      </c>
      <c r="S61" s="293">
        <v>719</v>
      </c>
      <c r="T61" s="293">
        <v>889</v>
      </c>
      <c r="U61" s="293">
        <v>1059</v>
      </c>
      <c r="V61">
        <v>115</v>
      </c>
    </row>
    <row r="62" spans="1:22">
      <c r="A62" t="s">
        <v>134</v>
      </c>
      <c r="B62">
        <v>117</v>
      </c>
      <c r="C62" t="s">
        <v>455</v>
      </c>
      <c r="D62" s="204">
        <v>13350</v>
      </c>
      <c r="E62" s="204">
        <v>17420</v>
      </c>
      <c r="F62" s="204">
        <v>21960</v>
      </c>
      <c r="G62" s="204">
        <v>26500</v>
      </c>
      <c r="H62" s="204">
        <v>31040</v>
      </c>
      <c r="I62" s="204">
        <v>35580</v>
      </c>
      <c r="J62" s="204">
        <v>40120</v>
      </c>
      <c r="K62" s="204">
        <v>44660</v>
      </c>
      <c r="M62" t="s">
        <v>288</v>
      </c>
      <c r="O62" t="s">
        <v>457</v>
      </c>
      <c r="P62" s="293">
        <v>333</v>
      </c>
      <c r="Q62" s="293">
        <v>378</v>
      </c>
      <c r="R62" s="293">
        <v>549</v>
      </c>
      <c r="S62" s="293">
        <v>719</v>
      </c>
      <c r="T62" s="293">
        <v>889</v>
      </c>
      <c r="U62" s="293">
        <v>1059</v>
      </c>
      <c r="V62">
        <v>117</v>
      </c>
    </row>
    <row r="63" spans="1:22">
      <c r="A63" t="s">
        <v>42</v>
      </c>
      <c r="B63">
        <v>119</v>
      </c>
      <c r="C63" t="s">
        <v>2350</v>
      </c>
      <c r="D63" s="204">
        <v>12880</v>
      </c>
      <c r="E63" s="204">
        <v>17420</v>
      </c>
      <c r="F63" s="204">
        <v>21960</v>
      </c>
      <c r="G63" s="204">
        <v>26500</v>
      </c>
      <c r="H63" s="204">
        <v>31040</v>
      </c>
      <c r="I63" s="204">
        <v>35580</v>
      </c>
      <c r="J63" s="204">
        <v>40120</v>
      </c>
      <c r="K63" s="204">
        <v>44660</v>
      </c>
      <c r="M63" t="s">
        <v>288</v>
      </c>
      <c r="O63" t="s">
        <v>459</v>
      </c>
      <c r="P63" s="293">
        <v>322</v>
      </c>
      <c r="Q63" s="293">
        <v>378</v>
      </c>
      <c r="R63" s="293">
        <v>549</v>
      </c>
      <c r="S63" s="293">
        <v>719</v>
      </c>
      <c r="T63" s="293">
        <v>889</v>
      </c>
      <c r="U63" s="293">
        <v>1059</v>
      </c>
      <c r="V63">
        <v>119</v>
      </c>
    </row>
    <row r="64" spans="1:22">
      <c r="A64" t="s">
        <v>43</v>
      </c>
      <c r="B64">
        <v>121</v>
      </c>
      <c r="C64" t="s">
        <v>410</v>
      </c>
      <c r="D64" s="204">
        <v>18700</v>
      </c>
      <c r="E64" s="204">
        <v>21400</v>
      </c>
      <c r="F64" s="204">
        <v>24050</v>
      </c>
      <c r="G64" s="204">
        <v>26700</v>
      </c>
      <c r="H64" s="204">
        <v>31040</v>
      </c>
      <c r="I64" s="204">
        <v>35580</v>
      </c>
      <c r="J64" s="204">
        <v>40120</v>
      </c>
      <c r="K64" s="204">
        <v>44660</v>
      </c>
      <c r="M64" t="s">
        <v>288</v>
      </c>
      <c r="O64" t="s">
        <v>461</v>
      </c>
      <c r="P64" s="293">
        <v>467</v>
      </c>
      <c r="Q64" s="293">
        <v>501</v>
      </c>
      <c r="R64" s="293">
        <v>601</v>
      </c>
      <c r="S64" s="293">
        <v>719</v>
      </c>
      <c r="T64" s="293">
        <v>889</v>
      </c>
      <c r="U64" s="293">
        <v>1059</v>
      </c>
      <c r="V64">
        <v>121</v>
      </c>
    </row>
    <row r="65" spans="1:22">
      <c r="A65" t="s">
        <v>133</v>
      </c>
      <c r="B65">
        <v>123</v>
      </c>
      <c r="C65" t="s">
        <v>462</v>
      </c>
      <c r="D65" s="204">
        <v>14950</v>
      </c>
      <c r="E65" s="204">
        <v>17420</v>
      </c>
      <c r="F65" s="204">
        <v>21960</v>
      </c>
      <c r="G65" s="204">
        <v>26500</v>
      </c>
      <c r="H65" s="204">
        <v>31040</v>
      </c>
      <c r="I65" s="204">
        <v>35580</v>
      </c>
      <c r="J65" s="204">
        <v>40120</v>
      </c>
      <c r="K65" s="204">
        <v>44660</v>
      </c>
      <c r="M65" t="s">
        <v>288</v>
      </c>
      <c r="O65" t="s">
        <v>464</v>
      </c>
      <c r="P65" s="293">
        <v>373</v>
      </c>
      <c r="Q65" s="293">
        <v>400</v>
      </c>
      <c r="R65" s="293">
        <v>549</v>
      </c>
      <c r="S65" s="293">
        <v>719</v>
      </c>
      <c r="T65" s="293">
        <v>889</v>
      </c>
      <c r="U65" s="293">
        <v>1059</v>
      </c>
      <c r="V65">
        <v>123</v>
      </c>
    </row>
    <row r="66" spans="1:22">
      <c r="A66" t="s">
        <v>135</v>
      </c>
      <c r="B66">
        <v>125</v>
      </c>
      <c r="C66" t="s">
        <v>465</v>
      </c>
      <c r="D66" s="204">
        <v>12880</v>
      </c>
      <c r="E66" s="204">
        <v>17420</v>
      </c>
      <c r="F66" s="204">
        <v>21960</v>
      </c>
      <c r="G66" s="204">
        <v>26500</v>
      </c>
      <c r="H66" s="204">
        <v>31040</v>
      </c>
      <c r="I66" s="204">
        <v>35580</v>
      </c>
      <c r="J66" s="204">
        <v>40120</v>
      </c>
      <c r="K66" s="204">
        <v>44660</v>
      </c>
      <c r="M66" t="s">
        <v>288</v>
      </c>
      <c r="O66" t="s">
        <v>467</v>
      </c>
      <c r="P66" s="293">
        <v>322</v>
      </c>
      <c r="Q66" s="293">
        <v>378</v>
      </c>
      <c r="R66" s="293">
        <v>549</v>
      </c>
      <c r="S66" s="293">
        <v>719</v>
      </c>
      <c r="T66" s="293">
        <v>889</v>
      </c>
      <c r="U66" s="293">
        <v>1059</v>
      </c>
      <c r="V66">
        <v>125</v>
      </c>
    </row>
    <row r="67" spans="1:22">
      <c r="A67" t="s">
        <v>136</v>
      </c>
      <c r="B67">
        <v>127</v>
      </c>
      <c r="C67" t="s">
        <v>468</v>
      </c>
      <c r="D67" s="204">
        <v>12880</v>
      </c>
      <c r="E67" s="204">
        <v>17420</v>
      </c>
      <c r="F67" s="204">
        <v>21960</v>
      </c>
      <c r="G67" s="204">
        <v>26500</v>
      </c>
      <c r="H67" s="204">
        <v>31040</v>
      </c>
      <c r="I67" s="204">
        <v>35580</v>
      </c>
      <c r="J67" s="204">
        <v>40120</v>
      </c>
      <c r="K67" s="204">
        <v>44660</v>
      </c>
      <c r="M67" t="s">
        <v>288</v>
      </c>
      <c r="O67" t="s">
        <v>470</v>
      </c>
      <c r="P67" s="293">
        <v>322</v>
      </c>
      <c r="Q67" s="293">
        <v>378</v>
      </c>
      <c r="R67" s="293">
        <v>549</v>
      </c>
      <c r="S67" s="293">
        <v>719</v>
      </c>
      <c r="T67" s="293">
        <v>889</v>
      </c>
      <c r="U67" s="293">
        <v>1059</v>
      </c>
      <c r="V67">
        <v>127</v>
      </c>
    </row>
    <row r="68" spans="1:22">
      <c r="A68" t="s">
        <v>137</v>
      </c>
      <c r="B68">
        <v>129</v>
      </c>
      <c r="C68" t="s">
        <v>471</v>
      </c>
      <c r="D68" s="204">
        <v>12880</v>
      </c>
      <c r="E68" s="204">
        <v>17420</v>
      </c>
      <c r="F68" s="204">
        <v>21960</v>
      </c>
      <c r="G68" s="204">
        <v>26500</v>
      </c>
      <c r="H68" s="204">
        <v>31040</v>
      </c>
      <c r="I68" s="204">
        <v>35580</v>
      </c>
      <c r="J68" s="204">
        <v>40120</v>
      </c>
      <c r="K68" s="204">
        <v>44660</v>
      </c>
      <c r="M68" t="s">
        <v>288</v>
      </c>
      <c r="O68" t="s">
        <v>473</v>
      </c>
      <c r="P68" s="293">
        <v>322</v>
      </c>
      <c r="Q68" s="293">
        <v>378</v>
      </c>
      <c r="R68" s="293">
        <v>549</v>
      </c>
      <c r="S68" s="293">
        <v>719</v>
      </c>
      <c r="T68" s="293">
        <v>889</v>
      </c>
      <c r="U68" s="293">
        <v>1059</v>
      </c>
      <c r="V68">
        <v>129</v>
      </c>
    </row>
    <row r="69" spans="1:22">
      <c r="A69" t="s">
        <v>138</v>
      </c>
      <c r="B69">
        <v>131</v>
      </c>
      <c r="C69" t="s">
        <v>474</v>
      </c>
      <c r="D69" s="204">
        <v>12880</v>
      </c>
      <c r="E69" s="204">
        <v>17420</v>
      </c>
      <c r="F69" s="204">
        <v>21960</v>
      </c>
      <c r="G69" s="204">
        <v>26500</v>
      </c>
      <c r="H69" s="204">
        <v>31040</v>
      </c>
      <c r="I69" s="204">
        <v>35580</v>
      </c>
      <c r="J69" s="204">
        <v>40120</v>
      </c>
      <c r="K69" s="204">
        <v>44660</v>
      </c>
      <c r="M69" t="s">
        <v>288</v>
      </c>
      <c r="O69" t="s">
        <v>476</v>
      </c>
      <c r="P69" s="293">
        <v>322</v>
      </c>
      <c r="Q69" s="293">
        <v>378</v>
      </c>
      <c r="R69" s="293">
        <v>549</v>
      </c>
      <c r="S69" s="293">
        <v>719</v>
      </c>
      <c r="T69" s="293">
        <v>889</v>
      </c>
      <c r="U69" s="293">
        <v>1059</v>
      </c>
      <c r="V69">
        <v>131</v>
      </c>
    </row>
    <row r="70" spans="1:22">
      <c r="A70" t="s">
        <v>139</v>
      </c>
      <c r="B70">
        <v>133</v>
      </c>
      <c r="C70" t="s">
        <v>477</v>
      </c>
      <c r="D70" s="204">
        <v>12880</v>
      </c>
      <c r="E70" s="204">
        <v>17420</v>
      </c>
      <c r="F70" s="204">
        <v>21960</v>
      </c>
      <c r="G70" s="204">
        <v>26500</v>
      </c>
      <c r="H70" s="204">
        <v>31040</v>
      </c>
      <c r="I70" s="204">
        <v>35580</v>
      </c>
      <c r="J70" s="204">
        <v>40120</v>
      </c>
      <c r="K70" s="204">
        <v>44660</v>
      </c>
      <c r="M70" t="s">
        <v>288</v>
      </c>
      <c r="O70" t="s">
        <v>479</v>
      </c>
      <c r="P70" s="293">
        <v>322</v>
      </c>
      <c r="Q70" s="293">
        <v>378</v>
      </c>
      <c r="R70" s="293">
        <v>549</v>
      </c>
      <c r="S70" s="293">
        <v>719</v>
      </c>
      <c r="T70" s="293">
        <v>889</v>
      </c>
      <c r="U70" s="293">
        <v>1059</v>
      </c>
      <c r="V70">
        <v>133</v>
      </c>
    </row>
    <row r="71" spans="1:22">
      <c r="A71" t="s">
        <v>73</v>
      </c>
      <c r="B71">
        <v>135</v>
      </c>
      <c r="C71" t="s">
        <v>480</v>
      </c>
      <c r="D71" s="204">
        <v>15550</v>
      </c>
      <c r="E71" s="204">
        <v>17750</v>
      </c>
      <c r="F71" s="204">
        <v>21960</v>
      </c>
      <c r="G71" s="204">
        <v>26500</v>
      </c>
      <c r="H71" s="204">
        <v>31040</v>
      </c>
      <c r="I71" s="204">
        <v>35580</v>
      </c>
      <c r="J71" s="204">
        <v>40120</v>
      </c>
      <c r="K71" s="204">
        <v>44660</v>
      </c>
      <c r="M71" t="s">
        <v>288</v>
      </c>
      <c r="O71" t="s">
        <v>482</v>
      </c>
      <c r="P71" s="293">
        <v>388</v>
      </c>
      <c r="Q71" s="293">
        <v>416</v>
      </c>
      <c r="R71" s="293">
        <v>549</v>
      </c>
      <c r="S71" s="293">
        <v>719</v>
      </c>
      <c r="T71" s="293">
        <v>889</v>
      </c>
      <c r="U71" s="293">
        <v>1059</v>
      </c>
      <c r="V71">
        <v>135</v>
      </c>
    </row>
    <row r="72" spans="1:22">
      <c r="A72" t="s">
        <v>140</v>
      </c>
      <c r="B72">
        <v>137</v>
      </c>
      <c r="C72" t="s">
        <v>483</v>
      </c>
      <c r="D72" s="204">
        <v>13650</v>
      </c>
      <c r="E72" s="204">
        <v>17420</v>
      </c>
      <c r="F72" s="204">
        <v>21960</v>
      </c>
      <c r="G72" s="204">
        <v>26500</v>
      </c>
      <c r="H72" s="204">
        <v>31040</v>
      </c>
      <c r="I72" s="204">
        <v>35580</v>
      </c>
      <c r="J72" s="204">
        <v>40120</v>
      </c>
      <c r="K72" s="204">
        <v>44660</v>
      </c>
      <c r="M72" t="s">
        <v>288</v>
      </c>
      <c r="O72" t="s">
        <v>485</v>
      </c>
      <c r="P72" s="293">
        <v>341</v>
      </c>
      <c r="Q72" s="293">
        <v>378</v>
      </c>
      <c r="R72" s="293">
        <v>549</v>
      </c>
      <c r="S72" s="293">
        <v>719</v>
      </c>
      <c r="T72" s="293">
        <v>889</v>
      </c>
      <c r="U72" s="293">
        <v>1059</v>
      </c>
      <c r="V72">
        <v>137</v>
      </c>
    </row>
    <row r="73" spans="1:22">
      <c r="A73" t="s">
        <v>44</v>
      </c>
      <c r="B73">
        <v>139</v>
      </c>
      <c r="C73" t="s">
        <v>410</v>
      </c>
      <c r="D73" s="204">
        <v>18700</v>
      </c>
      <c r="E73" s="204">
        <v>21400</v>
      </c>
      <c r="F73" s="204">
        <v>24050</v>
      </c>
      <c r="G73" s="204">
        <v>26700</v>
      </c>
      <c r="H73" s="204">
        <v>31040</v>
      </c>
      <c r="I73" s="204">
        <v>35580</v>
      </c>
      <c r="J73" s="204">
        <v>40120</v>
      </c>
      <c r="K73" s="204">
        <v>44660</v>
      </c>
      <c r="M73" t="s">
        <v>288</v>
      </c>
      <c r="O73" t="s">
        <v>487</v>
      </c>
      <c r="P73" s="293">
        <v>467</v>
      </c>
      <c r="Q73" s="293">
        <v>501</v>
      </c>
      <c r="R73" s="293">
        <v>601</v>
      </c>
      <c r="S73" s="293">
        <v>719</v>
      </c>
      <c r="T73" s="293">
        <v>889</v>
      </c>
      <c r="U73" s="293">
        <v>1059</v>
      </c>
      <c r="V73">
        <v>139</v>
      </c>
    </row>
    <row r="74" spans="1:22">
      <c r="A74" t="s">
        <v>51</v>
      </c>
      <c r="B74">
        <v>141</v>
      </c>
      <c r="C74" t="s">
        <v>2351</v>
      </c>
      <c r="D74" s="204">
        <v>12880</v>
      </c>
      <c r="E74" s="204">
        <v>17420</v>
      </c>
      <c r="F74" s="204">
        <v>21960</v>
      </c>
      <c r="G74" s="204">
        <v>26500</v>
      </c>
      <c r="H74" s="204">
        <v>31040</v>
      </c>
      <c r="I74" s="204">
        <v>35580</v>
      </c>
      <c r="J74" s="204">
        <v>40120</v>
      </c>
      <c r="K74" s="204">
        <v>44660</v>
      </c>
      <c r="M74" t="s">
        <v>288</v>
      </c>
      <c r="O74" t="s">
        <v>490</v>
      </c>
      <c r="P74" s="293">
        <v>322</v>
      </c>
      <c r="Q74" s="293">
        <v>378</v>
      </c>
      <c r="R74" s="293">
        <v>549</v>
      </c>
      <c r="S74" s="293">
        <v>719</v>
      </c>
      <c r="T74" s="293">
        <v>889</v>
      </c>
      <c r="U74" s="293">
        <v>1059</v>
      </c>
      <c r="V74">
        <v>141</v>
      </c>
    </row>
    <row r="75" spans="1:22">
      <c r="A75" t="s">
        <v>141</v>
      </c>
      <c r="B75">
        <v>143</v>
      </c>
      <c r="C75" t="s">
        <v>491</v>
      </c>
      <c r="D75" s="204">
        <v>13950</v>
      </c>
      <c r="E75" s="204">
        <v>17420</v>
      </c>
      <c r="F75" s="204">
        <v>21960</v>
      </c>
      <c r="G75" s="204">
        <v>26500</v>
      </c>
      <c r="H75" s="204">
        <v>31040</v>
      </c>
      <c r="I75" s="204">
        <v>35580</v>
      </c>
      <c r="J75" s="204">
        <v>40120</v>
      </c>
      <c r="K75" s="204">
        <v>44660</v>
      </c>
      <c r="M75" t="s">
        <v>288</v>
      </c>
      <c r="O75" t="s">
        <v>493</v>
      </c>
      <c r="P75" s="293">
        <v>348</v>
      </c>
      <c r="Q75" s="293">
        <v>378</v>
      </c>
      <c r="R75" s="293">
        <v>549</v>
      </c>
      <c r="S75" s="293">
        <v>719</v>
      </c>
      <c r="T75" s="293">
        <v>889</v>
      </c>
      <c r="U75" s="293">
        <v>1059</v>
      </c>
      <c r="V75">
        <v>143</v>
      </c>
    </row>
    <row r="76" spans="1:22">
      <c r="A76" t="s">
        <v>142</v>
      </c>
      <c r="B76">
        <v>145</v>
      </c>
      <c r="C76" t="s">
        <v>2352</v>
      </c>
      <c r="D76" s="204">
        <v>12880</v>
      </c>
      <c r="E76" s="204">
        <v>17420</v>
      </c>
      <c r="F76" s="204">
        <v>21960</v>
      </c>
      <c r="G76" s="204">
        <v>26500</v>
      </c>
      <c r="H76" s="204">
        <v>31040</v>
      </c>
      <c r="I76" s="204">
        <v>35580</v>
      </c>
      <c r="J76" s="204">
        <v>40120</v>
      </c>
      <c r="K76" s="204">
        <v>44660</v>
      </c>
      <c r="M76" t="s">
        <v>288</v>
      </c>
      <c r="O76" t="s">
        <v>496</v>
      </c>
      <c r="P76" s="293">
        <v>322</v>
      </c>
      <c r="Q76" s="293">
        <v>378</v>
      </c>
      <c r="R76" s="293">
        <v>549</v>
      </c>
      <c r="S76" s="293">
        <v>719</v>
      </c>
      <c r="T76" s="293">
        <v>889</v>
      </c>
      <c r="U76" s="293">
        <v>1059</v>
      </c>
      <c r="V76">
        <v>145</v>
      </c>
    </row>
    <row r="77" spans="1:22">
      <c r="A77" t="s">
        <v>143</v>
      </c>
      <c r="B77">
        <v>147</v>
      </c>
      <c r="C77" t="s">
        <v>497</v>
      </c>
      <c r="D77" s="204">
        <v>13950</v>
      </c>
      <c r="E77" s="204">
        <v>17420</v>
      </c>
      <c r="F77" s="204">
        <v>21960</v>
      </c>
      <c r="G77" s="204">
        <v>26500</v>
      </c>
      <c r="H77" s="204">
        <v>31040</v>
      </c>
      <c r="I77" s="204">
        <v>35580</v>
      </c>
      <c r="J77" s="204">
        <v>40120</v>
      </c>
      <c r="K77" s="204">
        <v>44660</v>
      </c>
      <c r="M77" t="s">
        <v>288</v>
      </c>
      <c r="O77" t="s">
        <v>499</v>
      </c>
      <c r="P77" s="293">
        <v>348</v>
      </c>
      <c r="Q77" s="293">
        <v>378</v>
      </c>
      <c r="R77" s="293">
        <v>549</v>
      </c>
      <c r="S77" s="293">
        <v>719</v>
      </c>
      <c r="T77" s="293">
        <v>889</v>
      </c>
      <c r="U77" s="293">
        <v>1059</v>
      </c>
      <c r="V77">
        <v>147</v>
      </c>
    </row>
    <row r="78" spans="1:22">
      <c r="A78" t="s">
        <v>144</v>
      </c>
      <c r="B78">
        <v>149</v>
      </c>
      <c r="C78" t="s">
        <v>500</v>
      </c>
      <c r="D78" s="204">
        <v>15200</v>
      </c>
      <c r="E78" s="204">
        <v>17420</v>
      </c>
      <c r="F78" s="204">
        <v>21960</v>
      </c>
      <c r="G78" s="204">
        <v>26500</v>
      </c>
      <c r="H78" s="204">
        <v>31040</v>
      </c>
      <c r="I78" s="204">
        <v>35580</v>
      </c>
      <c r="J78" s="204">
        <v>40120</v>
      </c>
      <c r="K78" s="204">
        <v>44660</v>
      </c>
      <c r="M78" t="s">
        <v>288</v>
      </c>
      <c r="O78" t="s">
        <v>502</v>
      </c>
      <c r="P78" s="293">
        <v>380</v>
      </c>
      <c r="Q78" s="293">
        <v>407</v>
      </c>
      <c r="R78" s="293">
        <v>549</v>
      </c>
      <c r="S78" s="293">
        <v>719</v>
      </c>
      <c r="T78" s="293">
        <v>889</v>
      </c>
      <c r="U78" s="293">
        <v>1059</v>
      </c>
      <c r="V78">
        <v>149</v>
      </c>
    </row>
    <row r="79" spans="1:22">
      <c r="A79" t="s">
        <v>145</v>
      </c>
      <c r="B79">
        <v>151</v>
      </c>
      <c r="C79" t="s">
        <v>503</v>
      </c>
      <c r="D79" s="204">
        <v>12950</v>
      </c>
      <c r="E79" s="204">
        <v>17420</v>
      </c>
      <c r="F79" s="204">
        <v>21960</v>
      </c>
      <c r="G79" s="204">
        <v>26500</v>
      </c>
      <c r="H79" s="204">
        <v>31040</v>
      </c>
      <c r="I79" s="204">
        <v>35580</v>
      </c>
      <c r="J79" s="204">
        <v>40120</v>
      </c>
      <c r="K79" s="204">
        <v>44660</v>
      </c>
      <c r="M79" t="s">
        <v>288</v>
      </c>
      <c r="O79" t="s">
        <v>505</v>
      </c>
      <c r="P79" s="293">
        <v>323</v>
      </c>
      <c r="Q79" s="293">
        <v>378</v>
      </c>
      <c r="R79" s="293">
        <v>549</v>
      </c>
      <c r="S79" s="293">
        <v>719</v>
      </c>
      <c r="T79" s="293">
        <v>889</v>
      </c>
      <c r="U79" s="293">
        <v>1059</v>
      </c>
      <c r="V79">
        <v>151</v>
      </c>
    </row>
    <row r="80" spans="1:22">
      <c r="A80" t="s">
        <v>146</v>
      </c>
      <c r="B80">
        <v>153</v>
      </c>
      <c r="C80" t="s">
        <v>506</v>
      </c>
      <c r="D80" s="204">
        <v>12880</v>
      </c>
      <c r="E80" s="204">
        <v>17420</v>
      </c>
      <c r="F80" s="204">
        <v>21960</v>
      </c>
      <c r="G80" s="204">
        <v>26500</v>
      </c>
      <c r="H80" s="204">
        <v>31040</v>
      </c>
      <c r="I80" s="204">
        <v>35580</v>
      </c>
      <c r="J80" s="204">
        <v>40120</v>
      </c>
      <c r="K80" s="204">
        <v>44660</v>
      </c>
      <c r="M80" t="s">
        <v>288</v>
      </c>
      <c r="O80" t="s">
        <v>508</v>
      </c>
      <c r="P80" s="293">
        <v>322</v>
      </c>
      <c r="Q80" s="293">
        <v>378</v>
      </c>
      <c r="R80" s="293">
        <v>549</v>
      </c>
      <c r="S80" s="293">
        <v>719</v>
      </c>
      <c r="T80" s="293">
        <v>889</v>
      </c>
      <c r="U80" s="293">
        <v>1059</v>
      </c>
      <c r="V80">
        <v>153</v>
      </c>
    </row>
    <row r="81" spans="1:22">
      <c r="A81" t="s">
        <v>147</v>
      </c>
      <c r="B81">
        <v>155</v>
      </c>
      <c r="C81" t="s">
        <v>509</v>
      </c>
      <c r="D81" s="204">
        <v>12880</v>
      </c>
      <c r="E81" s="204">
        <v>17420</v>
      </c>
      <c r="F81" s="204">
        <v>21960</v>
      </c>
      <c r="G81" s="204">
        <v>26500</v>
      </c>
      <c r="H81" s="204">
        <v>31040</v>
      </c>
      <c r="I81" s="204">
        <v>35580</v>
      </c>
      <c r="J81" s="204">
        <v>40120</v>
      </c>
      <c r="K81" s="204">
        <v>44660</v>
      </c>
      <c r="M81" t="s">
        <v>288</v>
      </c>
      <c r="O81" t="s">
        <v>511</v>
      </c>
      <c r="P81" s="293">
        <v>322</v>
      </c>
      <c r="Q81" s="293">
        <v>378</v>
      </c>
      <c r="R81" s="293">
        <v>549</v>
      </c>
      <c r="S81" s="293">
        <v>719</v>
      </c>
      <c r="T81" s="293">
        <v>889</v>
      </c>
      <c r="U81" s="293">
        <v>1059</v>
      </c>
      <c r="V81">
        <v>155</v>
      </c>
    </row>
    <row r="82" spans="1:22">
      <c r="A82" t="s">
        <v>53</v>
      </c>
      <c r="B82">
        <v>157</v>
      </c>
      <c r="C82" t="s">
        <v>2348</v>
      </c>
      <c r="D82" s="204">
        <v>16650</v>
      </c>
      <c r="E82" s="204">
        <v>19000</v>
      </c>
      <c r="F82" s="204">
        <v>21960</v>
      </c>
      <c r="G82" s="204">
        <v>26500</v>
      </c>
      <c r="H82" s="204">
        <v>31040</v>
      </c>
      <c r="I82" s="204">
        <v>35580</v>
      </c>
      <c r="J82" s="204">
        <v>40120</v>
      </c>
      <c r="K82" s="204">
        <v>44660</v>
      </c>
      <c r="M82" t="s">
        <v>288</v>
      </c>
      <c r="O82" t="s">
        <v>513</v>
      </c>
      <c r="P82" s="293">
        <v>416</v>
      </c>
      <c r="Q82" s="293">
        <v>445</v>
      </c>
      <c r="R82" s="293">
        <v>549</v>
      </c>
      <c r="S82" s="293">
        <v>719</v>
      </c>
      <c r="T82" s="293">
        <v>889</v>
      </c>
      <c r="U82" s="293">
        <v>1059</v>
      </c>
      <c r="V82">
        <v>157</v>
      </c>
    </row>
    <row r="83" spans="1:22">
      <c r="A83" t="s">
        <v>148</v>
      </c>
      <c r="B83">
        <v>159</v>
      </c>
      <c r="C83" t="s">
        <v>514</v>
      </c>
      <c r="D83" s="204">
        <v>14250</v>
      </c>
      <c r="E83" s="204">
        <v>17420</v>
      </c>
      <c r="F83" s="204">
        <v>21960</v>
      </c>
      <c r="G83" s="204">
        <v>26500</v>
      </c>
      <c r="H83" s="204">
        <v>31040</v>
      </c>
      <c r="I83" s="204">
        <v>35580</v>
      </c>
      <c r="J83" s="204">
        <v>40120</v>
      </c>
      <c r="K83" s="204">
        <v>44660</v>
      </c>
      <c r="M83" t="s">
        <v>288</v>
      </c>
      <c r="O83" t="s">
        <v>516</v>
      </c>
      <c r="P83" s="293">
        <v>356</v>
      </c>
      <c r="Q83" s="293">
        <v>381</v>
      </c>
      <c r="R83" s="293">
        <v>549</v>
      </c>
      <c r="S83" s="293">
        <v>719</v>
      </c>
      <c r="T83" s="293">
        <v>889</v>
      </c>
      <c r="U83" s="293">
        <v>1059</v>
      </c>
      <c r="V83">
        <v>159</v>
      </c>
    </row>
    <row r="84" spans="1:22">
      <c r="A84" t="s">
        <v>149</v>
      </c>
      <c r="B84">
        <v>161</v>
      </c>
      <c r="C84" t="s">
        <v>517</v>
      </c>
      <c r="D84" s="204">
        <v>13000</v>
      </c>
      <c r="E84" s="204">
        <v>17420</v>
      </c>
      <c r="F84" s="204">
        <v>21960</v>
      </c>
      <c r="G84" s="204">
        <v>26500</v>
      </c>
      <c r="H84" s="204">
        <v>31040</v>
      </c>
      <c r="I84" s="204">
        <v>35580</v>
      </c>
      <c r="J84" s="204">
        <v>40120</v>
      </c>
      <c r="K84" s="204">
        <v>44660</v>
      </c>
      <c r="M84" t="s">
        <v>288</v>
      </c>
      <c r="O84" t="s">
        <v>519</v>
      </c>
      <c r="P84" s="293">
        <v>325</v>
      </c>
      <c r="Q84" s="293">
        <v>378</v>
      </c>
      <c r="R84" s="293">
        <v>549</v>
      </c>
      <c r="S84" s="293">
        <v>719</v>
      </c>
      <c r="T84" s="293">
        <v>889</v>
      </c>
      <c r="U84" s="293">
        <v>1059</v>
      </c>
      <c r="V84">
        <v>161</v>
      </c>
    </row>
    <row r="85" spans="1:22">
      <c r="A85" t="s">
        <v>150</v>
      </c>
      <c r="B85">
        <v>163</v>
      </c>
      <c r="C85" t="s">
        <v>520</v>
      </c>
      <c r="D85" s="204">
        <v>12880</v>
      </c>
      <c r="E85" s="204">
        <v>17420</v>
      </c>
      <c r="F85" s="204">
        <v>21960</v>
      </c>
      <c r="G85" s="204">
        <v>26500</v>
      </c>
      <c r="H85" s="204">
        <v>31040</v>
      </c>
      <c r="I85" s="204">
        <v>35580</v>
      </c>
      <c r="J85" s="204">
        <v>40120</v>
      </c>
      <c r="K85" s="204">
        <v>44660</v>
      </c>
      <c r="M85" t="s">
        <v>288</v>
      </c>
      <c r="O85" t="s">
        <v>522</v>
      </c>
      <c r="P85" s="293">
        <v>322</v>
      </c>
      <c r="Q85" s="293">
        <v>378</v>
      </c>
      <c r="R85" s="293">
        <v>549</v>
      </c>
      <c r="S85" s="293">
        <v>719</v>
      </c>
      <c r="T85" s="293">
        <v>889</v>
      </c>
      <c r="U85" s="293">
        <v>1059</v>
      </c>
      <c r="V85">
        <v>163</v>
      </c>
    </row>
    <row r="86" spans="1:22">
      <c r="A86" t="s">
        <v>151</v>
      </c>
      <c r="B86">
        <v>165</v>
      </c>
      <c r="C86" t="s">
        <v>523</v>
      </c>
      <c r="D86" s="204">
        <v>14250</v>
      </c>
      <c r="E86" s="204">
        <v>17420</v>
      </c>
      <c r="F86" s="204">
        <v>21960</v>
      </c>
      <c r="G86" s="204">
        <v>26500</v>
      </c>
      <c r="H86" s="204">
        <v>31040</v>
      </c>
      <c r="I86" s="204">
        <v>35580</v>
      </c>
      <c r="J86" s="204">
        <v>40120</v>
      </c>
      <c r="K86" s="204">
        <v>44660</v>
      </c>
      <c r="M86" t="s">
        <v>288</v>
      </c>
      <c r="O86" t="s">
        <v>525</v>
      </c>
      <c r="P86" s="293">
        <v>356</v>
      </c>
      <c r="Q86" s="293">
        <v>381</v>
      </c>
      <c r="R86" s="293">
        <v>549</v>
      </c>
      <c r="S86" s="293">
        <v>719</v>
      </c>
      <c r="T86" s="293">
        <v>889</v>
      </c>
      <c r="U86" s="293">
        <v>1059</v>
      </c>
      <c r="V86">
        <v>165</v>
      </c>
    </row>
    <row r="87" spans="1:22">
      <c r="A87" t="s">
        <v>54</v>
      </c>
      <c r="B87">
        <v>167</v>
      </c>
      <c r="C87" t="s">
        <v>2348</v>
      </c>
      <c r="D87" s="204">
        <v>16650</v>
      </c>
      <c r="E87" s="204">
        <v>19000</v>
      </c>
      <c r="F87" s="204">
        <v>21960</v>
      </c>
      <c r="G87" s="204">
        <v>26500</v>
      </c>
      <c r="H87" s="204">
        <v>31040</v>
      </c>
      <c r="I87" s="204">
        <v>35580</v>
      </c>
      <c r="J87" s="204">
        <v>40120</v>
      </c>
      <c r="K87" s="204">
        <v>44660</v>
      </c>
      <c r="M87" t="s">
        <v>288</v>
      </c>
      <c r="O87" t="s">
        <v>527</v>
      </c>
      <c r="P87" s="293">
        <v>416</v>
      </c>
      <c r="Q87" s="293">
        <v>445</v>
      </c>
      <c r="R87" s="293">
        <v>549</v>
      </c>
      <c r="S87" s="293">
        <v>719</v>
      </c>
      <c r="T87" s="293">
        <v>889</v>
      </c>
      <c r="U87" s="293">
        <v>1059</v>
      </c>
      <c r="V87">
        <v>167</v>
      </c>
    </row>
    <row r="88" spans="1:22">
      <c r="A88" t="s">
        <v>152</v>
      </c>
      <c r="B88">
        <v>169</v>
      </c>
      <c r="C88" t="s">
        <v>528</v>
      </c>
      <c r="D88" s="204">
        <v>13300</v>
      </c>
      <c r="E88" s="204">
        <v>17420</v>
      </c>
      <c r="F88" s="204">
        <v>21960</v>
      </c>
      <c r="G88" s="204">
        <v>26500</v>
      </c>
      <c r="H88" s="204">
        <v>31040</v>
      </c>
      <c r="I88" s="204">
        <v>35580</v>
      </c>
      <c r="J88" s="204">
        <v>40120</v>
      </c>
      <c r="K88" s="204">
        <v>44660</v>
      </c>
      <c r="M88" t="s">
        <v>288</v>
      </c>
      <c r="O88" t="s">
        <v>530</v>
      </c>
      <c r="P88" s="293">
        <v>332</v>
      </c>
      <c r="Q88" s="293">
        <v>378</v>
      </c>
      <c r="R88" s="293">
        <v>549</v>
      </c>
      <c r="S88" s="293">
        <v>719</v>
      </c>
      <c r="T88" s="293">
        <v>889</v>
      </c>
      <c r="U88" s="293">
        <v>1059</v>
      </c>
      <c r="V88">
        <v>169</v>
      </c>
    </row>
    <row r="89" spans="1:22">
      <c r="A89" t="s">
        <v>153</v>
      </c>
      <c r="B89">
        <v>171</v>
      </c>
      <c r="C89" t="s">
        <v>531</v>
      </c>
      <c r="D89" s="204">
        <v>15550</v>
      </c>
      <c r="E89" s="204">
        <v>17750</v>
      </c>
      <c r="F89" s="204">
        <v>21960</v>
      </c>
      <c r="G89" s="204">
        <v>26500</v>
      </c>
      <c r="H89" s="204">
        <v>31040</v>
      </c>
      <c r="I89" s="204">
        <v>35580</v>
      </c>
      <c r="J89" s="204">
        <v>40120</v>
      </c>
      <c r="K89" s="204">
        <v>44660</v>
      </c>
      <c r="M89" t="s">
        <v>288</v>
      </c>
      <c r="O89" t="s">
        <v>533</v>
      </c>
      <c r="P89" s="293">
        <v>388</v>
      </c>
      <c r="Q89" s="293">
        <v>416</v>
      </c>
      <c r="R89" s="293">
        <v>549</v>
      </c>
      <c r="S89" s="293">
        <v>719</v>
      </c>
      <c r="T89" s="293">
        <v>889</v>
      </c>
      <c r="U89" s="293">
        <v>1059</v>
      </c>
      <c r="V89">
        <v>171</v>
      </c>
    </row>
    <row r="90" spans="1:22">
      <c r="A90" t="s">
        <v>154</v>
      </c>
      <c r="B90">
        <v>173</v>
      </c>
      <c r="C90" t="s">
        <v>534</v>
      </c>
      <c r="D90" s="204">
        <v>19500</v>
      </c>
      <c r="E90" s="204">
        <v>22300</v>
      </c>
      <c r="F90" s="204">
        <v>25100</v>
      </c>
      <c r="G90" s="204">
        <v>27850</v>
      </c>
      <c r="H90" s="204">
        <v>31040</v>
      </c>
      <c r="I90" s="204">
        <v>35580</v>
      </c>
      <c r="J90" s="204">
        <v>40120</v>
      </c>
      <c r="K90" s="204">
        <v>44660</v>
      </c>
      <c r="M90" t="s">
        <v>288</v>
      </c>
      <c r="O90" t="s">
        <v>536</v>
      </c>
      <c r="P90" s="293">
        <v>487</v>
      </c>
      <c r="Q90" s="293">
        <v>522</v>
      </c>
      <c r="R90" s="293">
        <v>627</v>
      </c>
      <c r="S90" s="293">
        <v>724</v>
      </c>
      <c r="T90" s="293">
        <v>889</v>
      </c>
      <c r="U90" s="293">
        <v>1059</v>
      </c>
      <c r="V90">
        <v>173</v>
      </c>
    </row>
    <row r="91" spans="1:22">
      <c r="A91" t="s">
        <v>88</v>
      </c>
      <c r="B91">
        <v>175</v>
      </c>
      <c r="C91" t="s">
        <v>2353</v>
      </c>
      <c r="D91" s="204">
        <v>15200</v>
      </c>
      <c r="E91" s="204">
        <v>17420</v>
      </c>
      <c r="F91" s="204">
        <v>21960</v>
      </c>
      <c r="G91" s="204">
        <v>26500</v>
      </c>
      <c r="H91" s="204">
        <v>31040</v>
      </c>
      <c r="I91" s="204">
        <v>35580</v>
      </c>
      <c r="J91" s="204">
        <v>40120</v>
      </c>
      <c r="K91" s="204">
        <v>44660</v>
      </c>
      <c r="M91" t="s">
        <v>288</v>
      </c>
      <c r="O91" t="s">
        <v>539</v>
      </c>
      <c r="P91" s="293">
        <v>380</v>
      </c>
      <c r="Q91" s="293">
        <v>406</v>
      </c>
      <c r="R91" s="293">
        <v>549</v>
      </c>
      <c r="S91" s="293">
        <v>719</v>
      </c>
      <c r="T91" s="293">
        <v>889</v>
      </c>
      <c r="U91" s="293">
        <v>1059</v>
      </c>
      <c r="V91">
        <v>175</v>
      </c>
    </row>
    <row r="92" spans="1:22">
      <c r="A92" t="s">
        <v>155</v>
      </c>
      <c r="B92">
        <v>177</v>
      </c>
      <c r="C92" t="s">
        <v>540</v>
      </c>
      <c r="D92" s="204">
        <v>13600</v>
      </c>
      <c r="E92" s="204">
        <v>17420</v>
      </c>
      <c r="F92" s="204">
        <v>21960</v>
      </c>
      <c r="G92" s="204">
        <v>26500</v>
      </c>
      <c r="H92" s="204">
        <v>31040</v>
      </c>
      <c r="I92" s="204">
        <v>35580</v>
      </c>
      <c r="J92" s="204">
        <v>40120</v>
      </c>
      <c r="K92" s="204">
        <v>44660</v>
      </c>
      <c r="M92" t="s">
        <v>288</v>
      </c>
      <c r="O92" t="s">
        <v>542</v>
      </c>
      <c r="P92" s="293">
        <v>340</v>
      </c>
      <c r="Q92" s="293">
        <v>378</v>
      </c>
      <c r="R92" s="293">
        <v>549</v>
      </c>
      <c r="S92" s="293">
        <v>719</v>
      </c>
      <c r="T92" s="293">
        <v>889</v>
      </c>
      <c r="U92" s="293">
        <v>1059</v>
      </c>
      <c r="V92">
        <v>177</v>
      </c>
    </row>
    <row r="93" spans="1:22">
      <c r="A93" t="s">
        <v>156</v>
      </c>
      <c r="B93">
        <v>179</v>
      </c>
      <c r="C93" t="s">
        <v>543</v>
      </c>
      <c r="D93" s="204">
        <v>13800</v>
      </c>
      <c r="E93" s="204">
        <v>17420</v>
      </c>
      <c r="F93" s="204">
        <v>21960</v>
      </c>
      <c r="G93" s="204">
        <v>26500</v>
      </c>
      <c r="H93" s="204">
        <v>31040</v>
      </c>
      <c r="I93" s="204">
        <v>35580</v>
      </c>
      <c r="J93" s="204">
        <v>40120</v>
      </c>
      <c r="K93" s="204">
        <v>44660</v>
      </c>
      <c r="M93" t="s">
        <v>288</v>
      </c>
      <c r="O93" t="s">
        <v>545</v>
      </c>
      <c r="P93" s="293">
        <v>345</v>
      </c>
      <c r="Q93" s="293">
        <v>378</v>
      </c>
      <c r="R93" s="293">
        <v>549</v>
      </c>
      <c r="S93" s="293">
        <v>719</v>
      </c>
      <c r="T93" s="293">
        <v>889</v>
      </c>
      <c r="U93" s="293">
        <v>1059</v>
      </c>
      <c r="V93">
        <v>179</v>
      </c>
    </row>
    <row r="94" spans="1:22">
      <c r="A94" t="s">
        <v>83</v>
      </c>
      <c r="B94">
        <v>181</v>
      </c>
      <c r="C94" t="s">
        <v>546</v>
      </c>
      <c r="D94" s="204">
        <v>14850</v>
      </c>
      <c r="E94" s="204">
        <v>17420</v>
      </c>
      <c r="F94" s="204">
        <v>21960</v>
      </c>
      <c r="G94" s="204">
        <v>26500</v>
      </c>
      <c r="H94" s="204">
        <v>31040</v>
      </c>
      <c r="I94" s="204">
        <v>35580</v>
      </c>
      <c r="J94" s="204">
        <v>40120</v>
      </c>
      <c r="K94" s="204">
        <v>44660</v>
      </c>
      <c r="M94" t="s">
        <v>288</v>
      </c>
      <c r="O94" t="s">
        <v>548</v>
      </c>
      <c r="P94" s="293">
        <v>371</v>
      </c>
      <c r="Q94" s="293">
        <v>397</v>
      </c>
      <c r="R94" s="293">
        <v>549</v>
      </c>
      <c r="S94" s="293">
        <v>719</v>
      </c>
      <c r="T94" s="293">
        <v>889</v>
      </c>
      <c r="U94" s="293">
        <v>1059</v>
      </c>
      <c r="V94">
        <v>181</v>
      </c>
    </row>
    <row r="95" spans="1:22">
      <c r="A95" t="s">
        <v>66</v>
      </c>
      <c r="B95">
        <v>183</v>
      </c>
      <c r="C95" t="s">
        <v>549</v>
      </c>
      <c r="D95" s="204">
        <v>13950</v>
      </c>
      <c r="E95" s="204">
        <v>17420</v>
      </c>
      <c r="F95" s="204">
        <v>21960</v>
      </c>
      <c r="G95" s="204">
        <v>26500</v>
      </c>
      <c r="H95" s="204">
        <v>31040</v>
      </c>
      <c r="I95" s="204">
        <v>35580</v>
      </c>
      <c r="J95" s="204">
        <v>40120</v>
      </c>
      <c r="K95" s="204">
        <v>44660</v>
      </c>
      <c r="M95" t="s">
        <v>288</v>
      </c>
      <c r="O95" t="s">
        <v>551</v>
      </c>
      <c r="P95" s="293">
        <v>348</v>
      </c>
      <c r="Q95" s="293">
        <v>378</v>
      </c>
      <c r="R95" s="293">
        <v>549</v>
      </c>
      <c r="S95" s="293">
        <v>719</v>
      </c>
      <c r="T95" s="293">
        <v>889</v>
      </c>
      <c r="U95" s="293">
        <v>1059</v>
      </c>
      <c r="V95">
        <v>183</v>
      </c>
    </row>
    <row r="96" spans="1:22">
      <c r="A96" t="s">
        <v>157</v>
      </c>
      <c r="B96">
        <v>185</v>
      </c>
      <c r="C96" t="s">
        <v>552</v>
      </c>
      <c r="D96" s="204">
        <v>13250</v>
      </c>
      <c r="E96" s="204">
        <v>17420</v>
      </c>
      <c r="F96" s="204">
        <v>21960</v>
      </c>
      <c r="G96" s="204">
        <v>26500</v>
      </c>
      <c r="H96" s="204">
        <v>31040</v>
      </c>
      <c r="I96" s="204">
        <v>35580</v>
      </c>
      <c r="J96" s="204">
        <v>40120</v>
      </c>
      <c r="K96" s="204">
        <v>44660</v>
      </c>
      <c r="M96" t="s">
        <v>288</v>
      </c>
      <c r="O96" t="s">
        <v>554</v>
      </c>
      <c r="P96" s="293">
        <v>331</v>
      </c>
      <c r="Q96" s="293">
        <v>378</v>
      </c>
      <c r="R96" s="293">
        <v>549</v>
      </c>
      <c r="S96" s="293">
        <v>719</v>
      </c>
      <c r="T96" s="293">
        <v>889</v>
      </c>
      <c r="U96" s="293">
        <v>1059</v>
      </c>
      <c r="V96">
        <v>185</v>
      </c>
    </row>
    <row r="97" spans="1:22">
      <c r="A97" t="s">
        <v>81</v>
      </c>
      <c r="B97">
        <v>187</v>
      </c>
      <c r="C97" t="s">
        <v>316</v>
      </c>
      <c r="D97" s="204">
        <v>15600</v>
      </c>
      <c r="E97" s="204">
        <v>17800</v>
      </c>
      <c r="F97" s="204">
        <v>21960</v>
      </c>
      <c r="G97" s="204">
        <v>26500</v>
      </c>
      <c r="H97" s="204">
        <v>31040</v>
      </c>
      <c r="I97" s="204">
        <v>35580</v>
      </c>
      <c r="J97" s="204">
        <v>40120</v>
      </c>
      <c r="K97" s="204">
        <v>44660</v>
      </c>
      <c r="M97" t="s">
        <v>288</v>
      </c>
      <c r="O97" t="s">
        <v>556</v>
      </c>
      <c r="P97" s="293">
        <v>390</v>
      </c>
      <c r="Q97" s="293">
        <v>417</v>
      </c>
      <c r="R97" s="293">
        <v>549</v>
      </c>
      <c r="S97" s="293">
        <v>719</v>
      </c>
      <c r="T97" s="293">
        <v>889</v>
      </c>
      <c r="U97" s="293">
        <v>1059</v>
      </c>
      <c r="V97">
        <v>187</v>
      </c>
    </row>
    <row r="98" spans="1:22">
      <c r="A98" t="s">
        <v>158</v>
      </c>
      <c r="B98">
        <v>189</v>
      </c>
      <c r="C98" t="s">
        <v>557</v>
      </c>
      <c r="D98" s="204">
        <v>12880</v>
      </c>
      <c r="E98" s="204">
        <v>17420</v>
      </c>
      <c r="F98" s="204">
        <v>21960</v>
      </c>
      <c r="G98" s="204">
        <v>26500</v>
      </c>
      <c r="H98" s="204">
        <v>31040</v>
      </c>
      <c r="I98" s="204">
        <v>35580</v>
      </c>
      <c r="J98" s="204">
        <v>40120</v>
      </c>
      <c r="K98" s="204">
        <v>44660</v>
      </c>
      <c r="M98" t="s">
        <v>288</v>
      </c>
      <c r="O98" t="s">
        <v>559</v>
      </c>
      <c r="P98" s="293">
        <v>322</v>
      </c>
      <c r="Q98" s="293">
        <v>378</v>
      </c>
      <c r="R98" s="293">
        <v>549</v>
      </c>
      <c r="S98" s="293">
        <v>719</v>
      </c>
      <c r="T98" s="293">
        <v>889</v>
      </c>
      <c r="U98" s="293">
        <v>1059</v>
      </c>
      <c r="V98">
        <v>189</v>
      </c>
    </row>
    <row r="99" spans="1:22">
      <c r="A99" t="s">
        <v>159</v>
      </c>
      <c r="B99">
        <v>191</v>
      </c>
      <c r="C99" t="s">
        <v>560</v>
      </c>
      <c r="D99" s="204">
        <v>12880</v>
      </c>
      <c r="E99" s="204">
        <v>17420</v>
      </c>
      <c r="F99" s="204">
        <v>21960</v>
      </c>
      <c r="G99" s="204">
        <v>26500</v>
      </c>
      <c r="H99" s="204">
        <v>31040</v>
      </c>
      <c r="I99" s="204">
        <v>35580</v>
      </c>
      <c r="J99" s="204">
        <v>40120</v>
      </c>
      <c r="K99" s="204">
        <v>44660</v>
      </c>
      <c r="M99" t="s">
        <v>288</v>
      </c>
      <c r="O99" t="s">
        <v>562</v>
      </c>
      <c r="P99" s="293">
        <v>322</v>
      </c>
      <c r="Q99" s="293">
        <v>378</v>
      </c>
      <c r="R99" s="293">
        <v>549</v>
      </c>
      <c r="S99" s="293">
        <v>719</v>
      </c>
      <c r="T99" s="293">
        <v>889</v>
      </c>
      <c r="U99" s="293">
        <v>1059</v>
      </c>
      <c r="V99">
        <v>191</v>
      </c>
    </row>
    <row r="100" spans="1:22">
      <c r="A100" t="s">
        <v>160</v>
      </c>
      <c r="B100">
        <v>193</v>
      </c>
      <c r="C100" t="s">
        <v>563</v>
      </c>
      <c r="D100" s="204">
        <v>13900</v>
      </c>
      <c r="E100" s="204">
        <v>17420</v>
      </c>
      <c r="F100" s="204">
        <v>21960</v>
      </c>
      <c r="G100" s="204">
        <v>26500</v>
      </c>
      <c r="H100" s="204">
        <v>31040</v>
      </c>
      <c r="I100" s="204">
        <v>35580</v>
      </c>
      <c r="J100" s="204">
        <v>40120</v>
      </c>
      <c r="K100" s="204">
        <v>44660</v>
      </c>
      <c r="M100" t="s">
        <v>288</v>
      </c>
      <c r="O100" t="s">
        <v>565</v>
      </c>
      <c r="P100" s="293">
        <v>347</v>
      </c>
      <c r="Q100" s="293">
        <v>378</v>
      </c>
      <c r="R100" s="293">
        <v>549</v>
      </c>
      <c r="S100" s="293">
        <v>719</v>
      </c>
      <c r="T100" s="293">
        <v>889</v>
      </c>
      <c r="U100" s="293">
        <v>1059</v>
      </c>
      <c r="V100">
        <v>193</v>
      </c>
    </row>
    <row r="101" spans="1:22">
      <c r="A101" t="s">
        <v>161</v>
      </c>
      <c r="B101">
        <v>195</v>
      </c>
      <c r="C101" t="s">
        <v>566</v>
      </c>
      <c r="D101" s="204">
        <v>12880</v>
      </c>
      <c r="E101" s="204">
        <v>17420</v>
      </c>
      <c r="F101" s="204">
        <v>21960</v>
      </c>
      <c r="G101" s="204">
        <v>26500</v>
      </c>
      <c r="H101" s="204">
        <v>31040</v>
      </c>
      <c r="I101" s="204">
        <v>35580</v>
      </c>
      <c r="J101" s="204">
        <v>40120</v>
      </c>
      <c r="K101" s="204">
        <v>44660</v>
      </c>
      <c r="M101" t="s">
        <v>288</v>
      </c>
      <c r="O101" t="s">
        <v>568</v>
      </c>
      <c r="P101" s="293">
        <v>322</v>
      </c>
      <c r="Q101" s="293">
        <v>378</v>
      </c>
      <c r="R101" s="293">
        <v>549</v>
      </c>
      <c r="S101" s="293">
        <v>719</v>
      </c>
      <c r="T101" s="293">
        <v>889</v>
      </c>
      <c r="U101" s="293">
        <v>1059</v>
      </c>
      <c r="V101">
        <v>195</v>
      </c>
    </row>
    <row r="102" spans="1:22">
      <c r="A102" t="s">
        <v>162</v>
      </c>
      <c r="B102">
        <v>197</v>
      </c>
      <c r="C102" t="s">
        <v>569</v>
      </c>
      <c r="D102" s="204">
        <v>12880</v>
      </c>
      <c r="E102" s="204">
        <v>17420</v>
      </c>
      <c r="F102" s="204">
        <v>21960</v>
      </c>
      <c r="G102" s="204">
        <v>26500</v>
      </c>
      <c r="H102" s="204">
        <v>31040</v>
      </c>
      <c r="I102" s="204">
        <v>35580</v>
      </c>
      <c r="J102" s="204">
        <v>40120</v>
      </c>
      <c r="K102" s="204">
        <v>44660</v>
      </c>
      <c r="M102" t="s">
        <v>288</v>
      </c>
      <c r="O102" t="s">
        <v>571</v>
      </c>
      <c r="P102" s="293">
        <v>322</v>
      </c>
      <c r="Q102" s="293">
        <v>378</v>
      </c>
      <c r="R102" s="293">
        <v>549</v>
      </c>
      <c r="S102" s="293">
        <v>719</v>
      </c>
      <c r="T102" s="293">
        <v>889</v>
      </c>
      <c r="U102" s="293">
        <v>1059</v>
      </c>
      <c r="V102">
        <v>197</v>
      </c>
    </row>
    <row r="103" spans="1:22">
      <c r="A103" t="s">
        <v>30</v>
      </c>
      <c r="B103">
        <v>199</v>
      </c>
      <c r="C103" t="s">
        <v>2354</v>
      </c>
      <c r="D103" s="204">
        <v>13850</v>
      </c>
      <c r="E103" s="204">
        <v>17420</v>
      </c>
      <c r="F103" s="204">
        <v>21960</v>
      </c>
      <c r="G103" s="204">
        <v>26500</v>
      </c>
      <c r="H103" s="204">
        <v>31040</v>
      </c>
      <c r="I103" s="204">
        <v>35580</v>
      </c>
      <c r="J103" s="204">
        <v>40120</v>
      </c>
      <c r="K103" s="204">
        <v>44660</v>
      </c>
      <c r="M103" t="s">
        <v>288</v>
      </c>
      <c r="O103" t="s">
        <v>574</v>
      </c>
      <c r="P103" s="293">
        <v>346</v>
      </c>
      <c r="Q103" s="293">
        <v>378</v>
      </c>
      <c r="R103" s="293">
        <v>549</v>
      </c>
      <c r="S103" s="293">
        <v>719</v>
      </c>
      <c r="T103" s="293">
        <v>889</v>
      </c>
      <c r="U103" s="293">
        <v>1059</v>
      </c>
      <c r="V103">
        <v>199</v>
      </c>
    </row>
    <row r="104" spans="1:22">
      <c r="A104" t="s">
        <v>55</v>
      </c>
      <c r="B104">
        <v>201</v>
      </c>
      <c r="C104" t="s">
        <v>2348</v>
      </c>
      <c r="D104" s="204">
        <v>16650</v>
      </c>
      <c r="E104" s="204">
        <v>19000</v>
      </c>
      <c r="F104" s="204">
        <v>21960</v>
      </c>
      <c r="G104" s="204">
        <v>26500</v>
      </c>
      <c r="H104" s="204">
        <v>31040</v>
      </c>
      <c r="I104" s="204">
        <v>35580</v>
      </c>
      <c r="J104" s="204">
        <v>40120</v>
      </c>
      <c r="K104" s="204">
        <v>44660</v>
      </c>
      <c r="M104" t="s">
        <v>288</v>
      </c>
      <c r="O104" t="s">
        <v>576</v>
      </c>
      <c r="P104" s="293">
        <v>416</v>
      </c>
      <c r="Q104" s="293">
        <v>445</v>
      </c>
      <c r="R104" s="293">
        <v>549</v>
      </c>
      <c r="S104" s="293">
        <v>719</v>
      </c>
      <c r="T104" s="293">
        <v>889</v>
      </c>
      <c r="U104" s="293">
        <v>1059</v>
      </c>
      <c r="V104">
        <v>201</v>
      </c>
    </row>
    <row r="105" spans="1:22">
      <c r="A105" t="s">
        <v>163</v>
      </c>
      <c r="B105">
        <v>203</v>
      </c>
      <c r="C105" t="s">
        <v>577</v>
      </c>
      <c r="D105" s="204">
        <v>13950</v>
      </c>
      <c r="E105" s="204">
        <v>17420</v>
      </c>
      <c r="F105" s="204">
        <v>21960</v>
      </c>
      <c r="G105" s="204">
        <v>26500</v>
      </c>
      <c r="H105" s="204">
        <v>31040</v>
      </c>
      <c r="I105" s="204">
        <v>35580</v>
      </c>
      <c r="J105" s="204">
        <v>40120</v>
      </c>
      <c r="K105" s="204">
        <v>44660</v>
      </c>
      <c r="M105" t="s">
        <v>288</v>
      </c>
      <c r="O105" t="s">
        <v>579</v>
      </c>
      <c r="P105" s="293">
        <v>348</v>
      </c>
      <c r="Q105" s="293">
        <v>378</v>
      </c>
      <c r="R105" s="293">
        <v>549</v>
      </c>
      <c r="S105" s="293">
        <v>719</v>
      </c>
      <c r="T105" s="293">
        <v>889</v>
      </c>
      <c r="U105" s="293">
        <v>1059</v>
      </c>
      <c r="V105">
        <v>203</v>
      </c>
    </row>
    <row r="106" spans="1:22">
      <c r="A106" t="s">
        <v>164</v>
      </c>
      <c r="B106">
        <v>205</v>
      </c>
      <c r="C106" t="s">
        <v>580</v>
      </c>
      <c r="D106" s="204">
        <v>14550</v>
      </c>
      <c r="E106" s="204">
        <v>17420</v>
      </c>
      <c r="F106" s="204">
        <v>21960</v>
      </c>
      <c r="G106" s="204">
        <v>26500</v>
      </c>
      <c r="H106" s="204">
        <v>31040</v>
      </c>
      <c r="I106" s="204">
        <v>35580</v>
      </c>
      <c r="J106" s="204">
        <v>40120</v>
      </c>
      <c r="K106" s="204">
        <v>44660</v>
      </c>
      <c r="M106" t="s">
        <v>288</v>
      </c>
      <c r="O106" t="s">
        <v>582</v>
      </c>
      <c r="P106" s="293">
        <v>363</v>
      </c>
      <c r="Q106" s="293">
        <v>389</v>
      </c>
      <c r="R106" s="293">
        <v>549</v>
      </c>
      <c r="S106" s="293">
        <v>719</v>
      </c>
      <c r="T106" s="293">
        <v>889</v>
      </c>
      <c r="U106" s="293">
        <v>1059</v>
      </c>
      <c r="V106">
        <v>205</v>
      </c>
    </row>
    <row r="107" spans="1:22">
      <c r="A107" t="s">
        <v>165</v>
      </c>
      <c r="B107">
        <v>207</v>
      </c>
      <c r="C107" t="s">
        <v>583</v>
      </c>
      <c r="D107" s="204">
        <v>12880</v>
      </c>
      <c r="E107" s="204">
        <v>17420</v>
      </c>
      <c r="F107" s="204">
        <v>21960</v>
      </c>
      <c r="G107" s="204">
        <v>26500</v>
      </c>
      <c r="H107" s="204">
        <v>31040</v>
      </c>
      <c r="I107" s="204">
        <v>35580</v>
      </c>
      <c r="J107" s="204">
        <v>40120</v>
      </c>
      <c r="K107" s="204">
        <v>44660</v>
      </c>
      <c r="M107" t="s">
        <v>288</v>
      </c>
      <c r="O107" t="s">
        <v>585</v>
      </c>
      <c r="P107" s="293">
        <v>322</v>
      </c>
      <c r="Q107" s="293">
        <v>378</v>
      </c>
      <c r="R107" s="293">
        <v>549</v>
      </c>
      <c r="S107" s="293">
        <v>719</v>
      </c>
      <c r="T107" s="293">
        <v>889</v>
      </c>
      <c r="U107" s="293">
        <v>1059</v>
      </c>
      <c r="V107">
        <v>207</v>
      </c>
    </row>
    <row r="108" spans="1:22">
      <c r="A108" t="s">
        <v>27</v>
      </c>
      <c r="B108">
        <v>209</v>
      </c>
      <c r="C108" t="s">
        <v>2344</v>
      </c>
      <c r="D108" s="204">
        <v>20800</v>
      </c>
      <c r="E108" s="204">
        <v>23750</v>
      </c>
      <c r="F108" s="204">
        <v>26700</v>
      </c>
      <c r="G108" s="204">
        <v>29650</v>
      </c>
      <c r="H108" s="204">
        <v>32050</v>
      </c>
      <c r="I108" s="204">
        <v>35580</v>
      </c>
      <c r="J108" s="204">
        <v>40120</v>
      </c>
      <c r="K108" s="204">
        <v>44660</v>
      </c>
      <c r="M108" t="s">
        <v>288</v>
      </c>
      <c r="O108" t="s">
        <v>587</v>
      </c>
      <c r="P108" s="293">
        <v>520</v>
      </c>
      <c r="Q108" s="293">
        <v>556</v>
      </c>
      <c r="R108" s="293">
        <v>667</v>
      </c>
      <c r="S108" s="293">
        <v>771</v>
      </c>
      <c r="T108" s="293">
        <v>889</v>
      </c>
      <c r="U108" s="293">
        <v>1059</v>
      </c>
      <c r="V108">
        <v>209</v>
      </c>
    </row>
    <row r="109" spans="1:22">
      <c r="A109" t="s">
        <v>166</v>
      </c>
      <c r="B109">
        <v>211</v>
      </c>
      <c r="C109" t="s">
        <v>588</v>
      </c>
      <c r="D109" s="204">
        <v>15400</v>
      </c>
      <c r="E109" s="204">
        <v>17600</v>
      </c>
      <c r="F109" s="204">
        <v>21960</v>
      </c>
      <c r="G109" s="204">
        <v>26500</v>
      </c>
      <c r="H109" s="204">
        <v>31040</v>
      </c>
      <c r="I109" s="204">
        <v>35580</v>
      </c>
      <c r="J109" s="204">
        <v>40120</v>
      </c>
      <c r="K109" s="204">
        <v>44660</v>
      </c>
      <c r="M109" t="s">
        <v>288</v>
      </c>
      <c r="O109" t="s">
        <v>590</v>
      </c>
      <c r="P109" s="293">
        <v>385</v>
      </c>
      <c r="Q109" s="293">
        <v>412</v>
      </c>
      <c r="R109" s="293">
        <v>549</v>
      </c>
      <c r="S109" s="293">
        <v>719</v>
      </c>
      <c r="T109" s="293">
        <v>889</v>
      </c>
      <c r="U109" s="293">
        <v>1059</v>
      </c>
      <c r="V109">
        <v>211</v>
      </c>
    </row>
    <row r="110" spans="1:22">
      <c r="A110" t="s">
        <v>167</v>
      </c>
      <c r="B110">
        <v>213</v>
      </c>
      <c r="C110" t="s">
        <v>591</v>
      </c>
      <c r="D110" s="204">
        <v>12880</v>
      </c>
      <c r="E110" s="204">
        <v>17420</v>
      </c>
      <c r="F110" s="204">
        <v>21960</v>
      </c>
      <c r="G110" s="204">
        <v>26500</v>
      </c>
      <c r="H110" s="204">
        <v>31040</v>
      </c>
      <c r="I110" s="204">
        <v>35580</v>
      </c>
      <c r="J110" s="204">
        <v>40120</v>
      </c>
      <c r="K110" s="204">
        <v>44660</v>
      </c>
      <c r="M110" t="s">
        <v>288</v>
      </c>
      <c r="O110" t="s">
        <v>593</v>
      </c>
      <c r="P110" s="293">
        <v>322</v>
      </c>
      <c r="Q110" s="293">
        <v>378</v>
      </c>
      <c r="R110" s="293">
        <v>549</v>
      </c>
      <c r="S110" s="293">
        <v>719</v>
      </c>
      <c r="T110" s="293">
        <v>889</v>
      </c>
      <c r="U110" s="293">
        <v>1059</v>
      </c>
      <c r="V110">
        <v>213</v>
      </c>
    </row>
    <row r="111" spans="1:22">
      <c r="A111" t="s">
        <v>70</v>
      </c>
      <c r="B111">
        <v>215</v>
      </c>
      <c r="C111" t="s">
        <v>594</v>
      </c>
      <c r="D111" s="204">
        <v>12880</v>
      </c>
      <c r="E111" s="204">
        <v>17420</v>
      </c>
      <c r="F111" s="204">
        <v>21960</v>
      </c>
      <c r="G111" s="204">
        <v>26500</v>
      </c>
      <c r="H111" s="204">
        <v>31040</v>
      </c>
      <c r="I111" s="204">
        <v>35580</v>
      </c>
      <c r="J111" s="204">
        <v>40120</v>
      </c>
      <c r="K111" s="204">
        <v>44660</v>
      </c>
      <c r="M111" t="s">
        <v>288</v>
      </c>
      <c r="O111" t="s">
        <v>596</v>
      </c>
      <c r="P111" s="293">
        <v>322</v>
      </c>
      <c r="Q111" s="293">
        <v>378</v>
      </c>
      <c r="R111" s="293">
        <v>549</v>
      </c>
      <c r="S111" s="293">
        <v>719</v>
      </c>
      <c r="T111" s="293">
        <v>889</v>
      </c>
      <c r="U111" s="293">
        <v>1059</v>
      </c>
      <c r="V111">
        <v>215</v>
      </c>
    </row>
    <row r="112" spans="1:22">
      <c r="A112" t="s">
        <v>168</v>
      </c>
      <c r="B112">
        <v>217</v>
      </c>
      <c r="C112" t="s">
        <v>597</v>
      </c>
      <c r="D112" s="204">
        <v>13100</v>
      </c>
      <c r="E112" s="204">
        <v>17420</v>
      </c>
      <c r="F112" s="204">
        <v>21960</v>
      </c>
      <c r="G112" s="204">
        <v>26500</v>
      </c>
      <c r="H112" s="204">
        <v>31040</v>
      </c>
      <c r="I112" s="204">
        <v>35580</v>
      </c>
      <c r="J112" s="204">
        <v>40120</v>
      </c>
      <c r="K112" s="204">
        <v>44660</v>
      </c>
      <c r="M112" t="s">
        <v>288</v>
      </c>
      <c r="O112" t="s">
        <v>599</v>
      </c>
      <c r="P112" s="293">
        <v>327</v>
      </c>
      <c r="Q112" s="293">
        <v>378</v>
      </c>
      <c r="R112" s="293">
        <v>549</v>
      </c>
      <c r="S112" s="293">
        <v>719</v>
      </c>
      <c r="T112" s="293">
        <v>889</v>
      </c>
      <c r="U112" s="293">
        <v>1059</v>
      </c>
      <c r="V112">
        <v>217</v>
      </c>
    </row>
    <row r="113" spans="1:22">
      <c r="A113" t="s">
        <v>169</v>
      </c>
      <c r="B113">
        <v>219</v>
      </c>
      <c r="C113" t="s">
        <v>600</v>
      </c>
      <c r="D113" s="204">
        <v>12880</v>
      </c>
      <c r="E113" s="204">
        <v>17420</v>
      </c>
      <c r="F113" s="204">
        <v>21960</v>
      </c>
      <c r="G113" s="204">
        <v>26500</v>
      </c>
      <c r="H113" s="204">
        <v>31040</v>
      </c>
      <c r="I113" s="204">
        <v>35580</v>
      </c>
      <c r="J113" s="204">
        <v>40120</v>
      </c>
      <c r="K113" s="204">
        <v>44660</v>
      </c>
      <c r="M113" t="s">
        <v>288</v>
      </c>
      <c r="O113" t="s">
        <v>602</v>
      </c>
      <c r="P113" s="293">
        <v>322</v>
      </c>
      <c r="Q113" s="293">
        <v>378</v>
      </c>
      <c r="R113" s="293">
        <v>549</v>
      </c>
      <c r="S113" s="293">
        <v>719</v>
      </c>
      <c r="T113" s="293">
        <v>889</v>
      </c>
      <c r="U113" s="293">
        <v>1059</v>
      </c>
      <c r="V113">
        <v>219</v>
      </c>
    </row>
    <row r="114" spans="1:22">
      <c r="A114" t="s">
        <v>170</v>
      </c>
      <c r="B114">
        <v>221</v>
      </c>
      <c r="C114" t="s">
        <v>2355</v>
      </c>
      <c r="D114" s="204">
        <v>16000</v>
      </c>
      <c r="E114" s="204">
        <v>18300</v>
      </c>
      <c r="F114" s="204">
        <v>21960</v>
      </c>
      <c r="G114" s="204">
        <v>26500</v>
      </c>
      <c r="H114" s="204">
        <v>31040</v>
      </c>
      <c r="I114" s="204">
        <v>35580</v>
      </c>
      <c r="J114" s="204">
        <v>40120</v>
      </c>
      <c r="K114" s="204">
        <v>44660</v>
      </c>
      <c r="M114" t="s">
        <v>288</v>
      </c>
      <c r="O114" t="s">
        <v>605</v>
      </c>
      <c r="P114" s="293">
        <v>400</v>
      </c>
      <c r="Q114" s="293">
        <v>428</v>
      </c>
      <c r="R114" s="293">
        <v>549</v>
      </c>
      <c r="S114" s="293">
        <v>719</v>
      </c>
      <c r="T114" s="293">
        <v>889</v>
      </c>
      <c r="U114" s="293">
        <v>1059</v>
      </c>
      <c r="V114">
        <v>221</v>
      </c>
    </row>
    <row r="115" spans="1:22">
      <c r="A115" t="s">
        <v>171</v>
      </c>
      <c r="B115">
        <v>223</v>
      </c>
      <c r="C115" t="s">
        <v>606</v>
      </c>
      <c r="D115" s="204">
        <v>13450</v>
      </c>
      <c r="E115" s="204">
        <v>17420</v>
      </c>
      <c r="F115" s="204">
        <v>21960</v>
      </c>
      <c r="G115" s="204">
        <v>26500</v>
      </c>
      <c r="H115" s="204">
        <v>31040</v>
      </c>
      <c r="I115" s="204">
        <v>35580</v>
      </c>
      <c r="J115" s="204">
        <v>40120</v>
      </c>
      <c r="K115" s="204">
        <v>44660</v>
      </c>
      <c r="M115" t="s">
        <v>288</v>
      </c>
      <c r="O115" t="s">
        <v>608</v>
      </c>
      <c r="P115" s="293">
        <v>336</v>
      </c>
      <c r="Q115" s="293">
        <v>378</v>
      </c>
      <c r="R115" s="293">
        <v>549</v>
      </c>
      <c r="S115" s="293">
        <v>719</v>
      </c>
      <c r="T115" s="293">
        <v>889</v>
      </c>
      <c r="U115" s="293">
        <v>1059</v>
      </c>
      <c r="V115">
        <v>223</v>
      </c>
    </row>
    <row r="116" spans="1:22">
      <c r="A116" t="s">
        <v>172</v>
      </c>
      <c r="B116">
        <v>225</v>
      </c>
      <c r="C116" t="s">
        <v>609</v>
      </c>
      <c r="D116" s="204">
        <v>12880</v>
      </c>
      <c r="E116" s="204">
        <v>17420</v>
      </c>
      <c r="F116" s="204">
        <v>21960</v>
      </c>
      <c r="G116" s="204">
        <v>26500</v>
      </c>
      <c r="H116" s="204">
        <v>31040</v>
      </c>
      <c r="I116" s="204">
        <v>35580</v>
      </c>
      <c r="J116" s="204">
        <v>40120</v>
      </c>
      <c r="K116" s="204">
        <v>44660</v>
      </c>
      <c r="M116" t="s">
        <v>288</v>
      </c>
      <c r="O116" t="s">
        <v>611</v>
      </c>
      <c r="P116" s="293">
        <v>322</v>
      </c>
      <c r="Q116" s="293">
        <v>378</v>
      </c>
      <c r="R116" s="293">
        <v>549</v>
      </c>
      <c r="S116" s="293">
        <v>719</v>
      </c>
      <c r="T116" s="293">
        <v>889</v>
      </c>
      <c r="U116" s="293">
        <v>1059</v>
      </c>
      <c r="V116">
        <v>225</v>
      </c>
    </row>
    <row r="117" spans="1:22">
      <c r="A117" t="s">
        <v>174</v>
      </c>
      <c r="B117">
        <v>227</v>
      </c>
      <c r="C117" t="s">
        <v>612</v>
      </c>
      <c r="D117" s="204">
        <v>13300</v>
      </c>
      <c r="E117" s="204">
        <v>17420</v>
      </c>
      <c r="F117" s="204">
        <v>21960</v>
      </c>
      <c r="G117" s="204">
        <v>26500</v>
      </c>
      <c r="H117" s="204">
        <v>31040</v>
      </c>
      <c r="I117" s="204">
        <v>35580</v>
      </c>
      <c r="J117" s="204">
        <v>40120</v>
      </c>
      <c r="K117" s="204">
        <v>44660</v>
      </c>
      <c r="M117" t="s">
        <v>288</v>
      </c>
      <c r="O117" t="s">
        <v>614</v>
      </c>
      <c r="P117" s="293">
        <v>332</v>
      </c>
      <c r="Q117" s="293">
        <v>378</v>
      </c>
      <c r="R117" s="293">
        <v>549</v>
      </c>
      <c r="S117" s="293">
        <v>719</v>
      </c>
      <c r="T117" s="293">
        <v>889</v>
      </c>
      <c r="U117" s="293">
        <v>1059</v>
      </c>
      <c r="V117">
        <v>227</v>
      </c>
    </row>
    <row r="118" spans="1:22">
      <c r="A118" t="s">
        <v>175</v>
      </c>
      <c r="B118">
        <v>229</v>
      </c>
      <c r="C118" t="s">
        <v>2356</v>
      </c>
      <c r="D118" s="204">
        <v>12880</v>
      </c>
      <c r="E118" s="204">
        <v>17420</v>
      </c>
      <c r="F118" s="204">
        <v>21960</v>
      </c>
      <c r="G118" s="204">
        <v>26500</v>
      </c>
      <c r="H118" s="204">
        <v>31040</v>
      </c>
      <c r="I118" s="204">
        <v>35580</v>
      </c>
      <c r="J118" s="204">
        <v>40120</v>
      </c>
      <c r="K118" s="204">
        <v>44660</v>
      </c>
      <c r="M118" t="s">
        <v>288</v>
      </c>
      <c r="O118" t="s">
        <v>617</v>
      </c>
      <c r="P118" s="293">
        <v>322</v>
      </c>
      <c r="Q118" s="293">
        <v>378</v>
      </c>
      <c r="R118" s="293">
        <v>549</v>
      </c>
      <c r="S118" s="293">
        <v>719</v>
      </c>
      <c r="T118" s="293">
        <v>889</v>
      </c>
      <c r="U118" s="293">
        <v>1059</v>
      </c>
      <c r="V118">
        <v>229</v>
      </c>
    </row>
    <row r="119" spans="1:22">
      <c r="A119" t="s">
        <v>45</v>
      </c>
      <c r="B119">
        <v>231</v>
      </c>
      <c r="C119" t="s">
        <v>410</v>
      </c>
      <c r="D119" s="204">
        <v>18700</v>
      </c>
      <c r="E119" s="204">
        <v>21400</v>
      </c>
      <c r="F119" s="204">
        <v>24050</v>
      </c>
      <c r="G119" s="204">
        <v>26700</v>
      </c>
      <c r="H119" s="204">
        <v>31040</v>
      </c>
      <c r="I119" s="204">
        <v>35580</v>
      </c>
      <c r="J119" s="204">
        <v>40120</v>
      </c>
      <c r="K119" s="204">
        <v>44660</v>
      </c>
      <c r="M119" t="s">
        <v>288</v>
      </c>
      <c r="O119" t="s">
        <v>619</v>
      </c>
      <c r="P119" s="293">
        <v>467</v>
      </c>
      <c r="Q119" s="293">
        <v>501</v>
      </c>
      <c r="R119" s="293">
        <v>601</v>
      </c>
      <c r="S119" s="293">
        <v>719</v>
      </c>
      <c r="T119" s="293">
        <v>889</v>
      </c>
      <c r="U119" s="293">
        <v>1059</v>
      </c>
      <c r="V119">
        <v>231</v>
      </c>
    </row>
    <row r="120" spans="1:22">
      <c r="A120" t="s">
        <v>176</v>
      </c>
      <c r="B120">
        <v>233</v>
      </c>
      <c r="C120" t="s">
        <v>620</v>
      </c>
      <c r="D120" s="204">
        <v>13850</v>
      </c>
      <c r="E120" s="204">
        <v>17420</v>
      </c>
      <c r="F120" s="204">
        <v>21960</v>
      </c>
      <c r="G120" s="204">
        <v>26500</v>
      </c>
      <c r="H120" s="204">
        <v>31040</v>
      </c>
      <c r="I120" s="204">
        <v>35580</v>
      </c>
      <c r="J120" s="204">
        <v>40120</v>
      </c>
      <c r="K120" s="204">
        <v>44660</v>
      </c>
      <c r="M120" t="s">
        <v>288</v>
      </c>
      <c r="O120" t="s">
        <v>622</v>
      </c>
      <c r="P120" s="293">
        <v>346</v>
      </c>
      <c r="Q120" s="293">
        <v>378</v>
      </c>
      <c r="R120" s="293">
        <v>549</v>
      </c>
      <c r="S120" s="293">
        <v>719</v>
      </c>
      <c r="T120" s="293">
        <v>889</v>
      </c>
      <c r="U120" s="293">
        <v>1059</v>
      </c>
      <c r="V120">
        <v>233</v>
      </c>
    </row>
    <row r="121" spans="1:22">
      <c r="A121" t="s">
        <v>75</v>
      </c>
      <c r="B121">
        <v>235</v>
      </c>
      <c r="C121" t="s">
        <v>623</v>
      </c>
      <c r="D121" s="204">
        <v>14400</v>
      </c>
      <c r="E121" s="204">
        <v>17420</v>
      </c>
      <c r="F121" s="204">
        <v>21960</v>
      </c>
      <c r="G121" s="204">
        <v>26500</v>
      </c>
      <c r="H121" s="204">
        <v>31040</v>
      </c>
      <c r="I121" s="204">
        <v>35580</v>
      </c>
      <c r="J121" s="204">
        <v>40120</v>
      </c>
      <c r="K121" s="204">
        <v>44660</v>
      </c>
      <c r="M121" t="s">
        <v>288</v>
      </c>
      <c r="O121" t="s">
        <v>625</v>
      </c>
      <c r="P121" s="293">
        <v>360</v>
      </c>
      <c r="Q121" s="293">
        <v>385</v>
      </c>
      <c r="R121" s="293">
        <v>549</v>
      </c>
      <c r="S121" s="293">
        <v>719</v>
      </c>
      <c r="T121" s="293">
        <v>889</v>
      </c>
      <c r="U121" s="293">
        <v>1059</v>
      </c>
      <c r="V121">
        <v>235</v>
      </c>
    </row>
    <row r="122" spans="1:22">
      <c r="A122" t="s">
        <v>177</v>
      </c>
      <c r="B122">
        <v>237</v>
      </c>
      <c r="C122" t="s">
        <v>626</v>
      </c>
      <c r="D122" s="204">
        <v>14350</v>
      </c>
      <c r="E122" s="204">
        <v>17420</v>
      </c>
      <c r="F122" s="204">
        <v>21960</v>
      </c>
      <c r="G122" s="204">
        <v>26500</v>
      </c>
      <c r="H122" s="204">
        <v>31040</v>
      </c>
      <c r="I122" s="204">
        <v>35580</v>
      </c>
      <c r="J122" s="204">
        <v>40120</v>
      </c>
      <c r="K122" s="204">
        <v>44660</v>
      </c>
      <c r="M122" t="s">
        <v>288</v>
      </c>
      <c r="O122" t="s">
        <v>628</v>
      </c>
      <c r="P122" s="293">
        <v>358</v>
      </c>
      <c r="Q122" s="293">
        <v>384</v>
      </c>
      <c r="R122" s="293">
        <v>549</v>
      </c>
      <c r="S122" s="293">
        <v>719</v>
      </c>
      <c r="T122" s="293">
        <v>889</v>
      </c>
      <c r="U122" s="293">
        <v>1059</v>
      </c>
      <c r="V122">
        <v>237</v>
      </c>
    </row>
    <row r="123" spans="1:22">
      <c r="A123" t="s">
        <v>178</v>
      </c>
      <c r="B123">
        <v>239</v>
      </c>
      <c r="C123" t="s">
        <v>629</v>
      </c>
      <c r="D123" s="204">
        <v>15500</v>
      </c>
      <c r="E123" s="204">
        <v>17700</v>
      </c>
      <c r="F123" s="204">
        <v>21960</v>
      </c>
      <c r="G123" s="204">
        <v>26500</v>
      </c>
      <c r="H123" s="204">
        <v>31040</v>
      </c>
      <c r="I123" s="204">
        <v>35580</v>
      </c>
      <c r="J123" s="204">
        <v>40120</v>
      </c>
      <c r="K123" s="204">
        <v>44660</v>
      </c>
      <c r="M123" t="s">
        <v>288</v>
      </c>
      <c r="O123" t="s">
        <v>631</v>
      </c>
      <c r="P123" s="293">
        <v>387</v>
      </c>
      <c r="Q123" s="293">
        <v>415</v>
      </c>
      <c r="R123" s="293">
        <v>549</v>
      </c>
      <c r="S123" s="293">
        <v>719</v>
      </c>
      <c r="T123" s="293">
        <v>889</v>
      </c>
      <c r="U123" s="293">
        <v>1059</v>
      </c>
      <c r="V123">
        <v>239</v>
      </c>
    </row>
    <row r="124" spans="1:22">
      <c r="A124" t="s">
        <v>179</v>
      </c>
      <c r="B124">
        <v>241</v>
      </c>
      <c r="C124" t="s">
        <v>632</v>
      </c>
      <c r="D124" s="204">
        <v>13600</v>
      </c>
      <c r="E124" s="204">
        <v>17420</v>
      </c>
      <c r="F124" s="204">
        <v>21960</v>
      </c>
      <c r="G124" s="204">
        <v>26500</v>
      </c>
      <c r="H124" s="204">
        <v>31040</v>
      </c>
      <c r="I124" s="204">
        <v>35580</v>
      </c>
      <c r="J124" s="204">
        <v>40120</v>
      </c>
      <c r="K124" s="204">
        <v>44660</v>
      </c>
      <c r="M124" t="s">
        <v>288</v>
      </c>
      <c r="O124" t="s">
        <v>634</v>
      </c>
      <c r="P124" s="293">
        <v>340</v>
      </c>
      <c r="Q124" s="293">
        <v>378</v>
      </c>
      <c r="R124" s="293">
        <v>549</v>
      </c>
      <c r="S124" s="293">
        <v>719</v>
      </c>
      <c r="T124" s="293">
        <v>889</v>
      </c>
      <c r="U124" s="293">
        <v>1059</v>
      </c>
      <c r="V124">
        <v>241</v>
      </c>
    </row>
    <row r="125" spans="1:22">
      <c r="A125" t="s">
        <v>180</v>
      </c>
      <c r="B125">
        <v>243</v>
      </c>
      <c r="C125" t="s">
        <v>635</v>
      </c>
      <c r="D125" s="204">
        <v>14150</v>
      </c>
      <c r="E125" s="204">
        <v>17420</v>
      </c>
      <c r="F125" s="204">
        <v>21960</v>
      </c>
      <c r="G125" s="204">
        <v>26500</v>
      </c>
      <c r="H125" s="204">
        <v>31040</v>
      </c>
      <c r="I125" s="204">
        <v>35580</v>
      </c>
      <c r="J125" s="204">
        <v>40120</v>
      </c>
      <c r="K125" s="204">
        <v>44660</v>
      </c>
      <c r="M125" t="s">
        <v>288</v>
      </c>
      <c r="O125" t="s">
        <v>637</v>
      </c>
      <c r="P125" s="293">
        <v>353</v>
      </c>
      <c r="Q125" s="293">
        <v>379</v>
      </c>
      <c r="R125" s="293">
        <v>549</v>
      </c>
      <c r="S125" s="293">
        <v>719</v>
      </c>
      <c r="T125" s="293">
        <v>889</v>
      </c>
      <c r="U125" s="293">
        <v>1059</v>
      </c>
      <c r="V125">
        <v>243</v>
      </c>
    </row>
    <row r="126" spans="1:22">
      <c r="A126" t="s">
        <v>31</v>
      </c>
      <c r="B126">
        <v>245</v>
      </c>
      <c r="C126" t="s">
        <v>2354</v>
      </c>
      <c r="D126" s="204">
        <v>13850</v>
      </c>
      <c r="E126" s="204">
        <v>17420</v>
      </c>
      <c r="F126" s="204">
        <v>21960</v>
      </c>
      <c r="G126" s="204">
        <v>26500</v>
      </c>
      <c r="H126" s="204">
        <v>31040</v>
      </c>
      <c r="I126" s="204">
        <v>35580</v>
      </c>
      <c r="J126" s="204">
        <v>40120</v>
      </c>
      <c r="K126" s="204">
        <v>44660</v>
      </c>
      <c r="M126" t="s">
        <v>288</v>
      </c>
      <c r="O126" t="s">
        <v>639</v>
      </c>
      <c r="P126" s="293">
        <v>346</v>
      </c>
      <c r="Q126" s="293">
        <v>378</v>
      </c>
      <c r="R126" s="293">
        <v>549</v>
      </c>
      <c r="S126" s="293">
        <v>719</v>
      </c>
      <c r="T126" s="293">
        <v>889</v>
      </c>
      <c r="U126" s="293">
        <v>1059</v>
      </c>
      <c r="V126">
        <v>245</v>
      </c>
    </row>
    <row r="127" spans="1:22">
      <c r="A127" t="s">
        <v>181</v>
      </c>
      <c r="B127">
        <v>247</v>
      </c>
      <c r="C127" t="s">
        <v>640</v>
      </c>
      <c r="D127" s="204">
        <v>12880</v>
      </c>
      <c r="E127" s="204">
        <v>17420</v>
      </c>
      <c r="F127" s="204">
        <v>21960</v>
      </c>
      <c r="G127" s="204">
        <v>26500</v>
      </c>
      <c r="H127" s="204">
        <v>31040</v>
      </c>
      <c r="I127" s="204">
        <v>35580</v>
      </c>
      <c r="J127" s="204">
        <v>40120</v>
      </c>
      <c r="K127" s="204">
        <v>44660</v>
      </c>
      <c r="M127" t="s">
        <v>288</v>
      </c>
      <c r="O127" t="s">
        <v>642</v>
      </c>
      <c r="P127" s="293">
        <v>322</v>
      </c>
      <c r="Q127" s="293">
        <v>378</v>
      </c>
      <c r="R127" s="293">
        <v>549</v>
      </c>
      <c r="S127" s="293">
        <v>719</v>
      </c>
      <c r="T127" s="293">
        <v>889</v>
      </c>
      <c r="U127" s="293">
        <v>1059</v>
      </c>
      <c r="V127">
        <v>247</v>
      </c>
    </row>
    <row r="128" spans="1:22">
      <c r="A128" t="s">
        <v>182</v>
      </c>
      <c r="B128">
        <v>249</v>
      </c>
      <c r="C128" t="s">
        <v>643</v>
      </c>
      <c r="D128" s="204">
        <v>12880</v>
      </c>
      <c r="E128" s="204">
        <v>17420</v>
      </c>
      <c r="F128" s="204">
        <v>21960</v>
      </c>
      <c r="G128" s="204">
        <v>26500</v>
      </c>
      <c r="H128" s="204">
        <v>31040</v>
      </c>
      <c r="I128" s="204">
        <v>35580</v>
      </c>
      <c r="J128" s="204">
        <v>40120</v>
      </c>
      <c r="K128" s="204">
        <v>44660</v>
      </c>
      <c r="M128" t="s">
        <v>288</v>
      </c>
      <c r="O128" t="s">
        <v>645</v>
      </c>
      <c r="P128" s="293">
        <v>322</v>
      </c>
      <c r="Q128" s="293">
        <v>378</v>
      </c>
      <c r="R128" s="293">
        <v>549</v>
      </c>
      <c r="S128" s="293">
        <v>719</v>
      </c>
      <c r="T128" s="293">
        <v>889</v>
      </c>
      <c r="U128" s="293">
        <v>1059</v>
      </c>
      <c r="V128">
        <v>249</v>
      </c>
    </row>
    <row r="129" spans="1:22">
      <c r="A129" t="s">
        <v>46</v>
      </c>
      <c r="B129">
        <v>251</v>
      </c>
      <c r="C129" t="s">
        <v>646</v>
      </c>
      <c r="D129" s="204">
        <v>17000</v>
      </c>
      <c r="E129" s="204">
        <v>19400</v>
      </c>
      <c r="F129" s="204">
        <v>21960</v>
      </c>
      <c r="G129" s="204">
        <v>26500</v>
      </c>
      <c r="H129" s="204">
        <v>31040</v>
      </c>
      <c r="I129" s="204">
        <v>35580</v>
      </c>
      <c r="J129" s="204">
        <v>40120</v>
      </c>
      <c r="K129" s="204">
        <v>44660</v>
      </c>
      <c r="M129" t="s">
        <v>288</v>
      </c>
      <c r="O129" t="s">
        <v>648</v>
      </c>
      <c r="P129" s="293">
        <v>425</v>
      </c>
      <c r="Q129" s="293">
        <v>455</v>
      </c>
      <c r="R129" s="293">
        <v>549</v>
      </c>
      <c r="S129" s="293">
        <v>719</v>
      </c>
      <c r="T129" s="293">
        <v>889</v>
      </c>
      <c r="U129" s="293">
        <v>1059</v>
      </c>
      <c r="V129">
        <v>251</v>
      </c>
    </row>
    <row r="130" spans="1:22">
      <c r="A130" t="s">
        <v>18</v>
      </c>
      <c r="B130">
        <v>253</v>
      </c>
      <c r="C130" t="s">
        <v>373</v>
      </c>
      <c r="D130" s="204">
        <v>13300</v>
      </c>
      <c r="E130" s="204">
        <v>17420</v>
      </c>
      <c r="F130" s="204">
        <v>21960</v>
      </c>
      <c r="G130" s="204">
        <v>26500</v>
      </c>
      <c r="H130" s="204">
        <v>31040</v>
      </c>
      <c r="I130" s="204">
        <v>35580</v>
      </c>
      <c r="J130" s="204">
        <v>40120</v>
      </c>
      <c r="K130" s="204">
        <v>44660</v>
      </c>
      <c r="M130" t="s">
        <v>288</v>
      </c>
      <c r="O130" t="s">
        <v>650</v>
      </c>
      <c r="P130" s="293">
        <v>332</v>
      </c>
      <c r="Q130" s="293">
        <v>378</v>
      </c>
      <c r="R130" s="293">
        <v>549</v>
      </c>
      <c r="S130" s="293">
        <v>719</v>
      </c>
      <c r="T130" s="293">
        <v>889</v>
      </c>
      <c r="U130" s="293">
        <v>1059</v>
      </c>
      <c r="V130">
        <v>253</v>
      </c>
    </row>
    <row r="131" spans="1:22">
      <c r="A131" t="s">
        <v>183</v>
      </c>
      <c r="B131">
        <v>255</v>
      </c>
      <c r="C131" t="s">
        <v>651</v>
      </c>
      <c r="D131" s="204">
        <v>14150</v>
      </c>
      <c r="E131" s="204">
        <v>17420</v>
      </c>
      <c r="F131" s="204">
        <v>21960</v>
      </c>
      <c r="G131" s="204">
        <v>26500</v>
      </c>
      <c r="H131" s="204">
        <v>31040</v>
      </c>
      <c r="I131" s="204">
        <v>35580</v>
      </c>
      <c r="J131" s="204">
        <v>40120</v>
      </c>
      <c r="K131" s="204">
        <v>44660</v>
      </c>
      <c r="M131" t="s">
        <v>288</v>
      </c>
      <c r="O131" t="s">
        <v>653</v>
      </c>
      <c r="P131" s="293">
        <v>353</v>
      </c>
      <c r="Q131" s="293">
        <v>378</v>
      </c>
      <c r="R131" s="293">
        <v>549</v>
      </c>
      <c r="S131" s="293">
        <v>719</v>
      </c>
      <c r="T131" s="293">
        <v>889</v>
      </c>
      <c r="U131" s="293">
        <v>1059</v>
      </c>
      <c r="V131">
        <v>255</v>
      </c>
    </row>
    <row r="132" spans="1:22">
      <c r="A132" t="s">
        <v>47</v>
      </c>
      <c r="B132">
        <v>257</v>
      </c>
      <c r="C132" t="s">
        <v>410</v>
      </c>
      <c r="D132" s="204">
        <v>18700</v>
      </c>
      <c r="E132" s="204">
        <v>21400</v>
      </c>
      <c r="F132" s="204">
        <v>24050</v>
      </c>
      <c r="G132" s="204">
        <v>26700</v>
      </c>
      <c r="H132" s="204">
        <v>31040</v>
      </c>
      <c r="I132" s="204">
        <v>35580</v>
      </c>
      <c r="J132" s="204">
        <v>40120</v>
      </c>
      <c r="K132" s="204">
        <v>44660</v>
      </c>
      <c r="M132" t="s">
        <v>288</v>
      </c>
      <c r="O132" t="s">
        <v>655</v>
      </c>
      <c r="P132" s="293">
        <v>467</v>
      </c>
      <c r="Q132" s="293">
        <v>501</v>
      </c>
      <c r="R132" s="293">
        <v>601</v>
      </c>
      <c r="S132" s="293">
        <v>719</v>
      </c>
      <c r="T132" s="293">
        <v>889</v>
      </c>
      <c r="U132" s="293">
        <v>1059</v>
      </c>
      <c r="V132">
        <v>257</v>
      </c>
    </row>
    <row r="133" spans="1:22">
      <c r="A133" t="s">
        <v>184</v>
      </c>
      <c r="B133">
        <v>259</v>
      </c>
      <c r="C133" t="s">
        <v>656</v>
      </c>
      <c r="D133" s="204">
        <v>21850</v>
      </c>
      <c r="E133" s="204">
        <v>24950</v>
      </c>
      <c r="F133" s="204">
        <v>28050</v>
      </c>
      <c r="G133" s="204">
        <v>31150</v>
      </c>
      <c r="H133" s="204">
        <v>33650</v>
      </c>
      <c r="I133" s="204">
        <v>36150</v>
      </c>
      <c r="J133" s="204">
        <v>40120</v>
      </c>
      <c r="K133" s="204">
        <v>44660</v>
      </c>
      <c r="M133" t="s">
        <v>288</v>
      </c>
      <c r="O133" t="s">
        <v>658</v>
      </c>
      <c r="P133" s="293">
        <v>546</v>
      </c>
      <c r="Q133" s="293">
        <v>585</v>
      </c>
      <c r="R133" s="293">
        <v>701</v>
      </c>
      <c r="S133" s="293">
        <v>810</v>
      </c>
      <c r="T133" s="293">
        <v>903</v>
      </c>
      <c r="U133" s="293">
        <v>1059</v>
      </c>
      <c r="V133">
        <v>259</v>
      </c>
    </row>
    <row r="134" spans="1:22">
      <c r="A134" t="s">
        <v>185</v>
      </c>
      <c r="B134">
        <v>261</v>
      </c>
      <c r="C134" t="s">
        <v>659</v>
      </c>
      <c r="D134" s="204">
        <v>12880</v>
      </c>
      <c r="E134" s="204">
        <v>17420</v>
      </c>
      <c r="F134" s="204">
        <v>21960</v>
      </c>
      <c r="G134" s="204">
        <v>26500</v>
      </c>
      <c r="H134" s="204">
        <v>31040</v>
      </c>
      <c r="I134" s="204">
        <v>35580</v>
      </c>
      <c r="J134" s="204">
        <v>40120</v>
      </c>
      <c r="K134" s="204">
        <v>44660</v>
      </c>
      <c r="M134" t="s">
        <v>288</v>
      </c>
      <c r="O134" t="s">
        <v>661</v>
      </c>
      <c r="P134" s="293">
        <v>322</v>
      </c>
      <c r="Q134" s="293">
        <v>378</v>
      </c>
      <c r="R134" s="293">
        <v>549</v>
      </c>
      <c r="S134" s="293">
        <v>719</v>
      </c>
      <c r="T134" s="293">
        <v>889</v>
      </c>
      <c r="U134" s="293">
        <v>1059</v>
      </c>
      <c r="V134">
        <v>261</v>
      </c>
    </row>
    <row r="135" spans="1:22">
      <c r="A135" t="s">
        <v>186</v>
      </c>
      <c r="B135">
        <v>263</v>
      </c>
      <c r="C135" t="s">
        <v>662</v>
      </c>
      <c r="D135" s="204">
        <v>16100</v>
      </c>
      <c r="E135" s="204">
        <v>18400</v>
      </c>
      <c r="F135" s="204">
        <v>21960</v>
      </c>
      <c r="G135" s="204">
        <v>26500</v>
      </c>
      <c r="H135" s="204">
        <v>31040</v>
      </c>
      <c r="I135" s="204">
        <v>35580</v>
      </c>
      <c r="J135" s="204">
        <v>40120</v>
      </c>
      <c r="K135" s="204">
        <v>44660</v>
      </c>
      <c r="M135" t="s">
        <v>288</v>
      </c>
      <c r="O135" t="s">
        <v>664</v>
      </c>
      <c r="P135" s="293">
        <v>402</v>
      </c>
      <c r="Q135" s="293">
        <v>431</v>
      </c>
      <c r="R135" s="293">
        <v>549</v>
      </c>
      <c r="S135" s="293">
        <v>719</v>
      </c>
      <c r="T135" s="293">
        <v>889</v>
      </c>
      <c r="U135" s="293">
        <v>1059</v>
      </c>
      <c r="V135">
        <v>263</v>
      </c>
    </row>
    <row r="136" spans="1:22">
      <c r="A136" t="s">
        <v>187</v>
      </c>
      <c r="B136">
        <v>265</v>
      </c>
      <c r="C136" t="s">
        <v>665</v>
      </c>
      <c r="D136" s="204">
        <v>13950</v>
      </c>
      <c r="E136" s="204">
        <v>17420</v>
      </c>
      <c r="F136" s="204">
        <v>21960</v>
      </c>
      <c r="G136" s="204">
        <v>26500</v>
      </c>
      <c r="H136" s="204">
        <v>31040</v>
      </c>
      <c r="I136" s="204">
        <v>35580</v>
      </c>
      <c r="J136" s="204">
        <v>40120</v>
      </c>
      <c r="K136" s="204">
        <v>44660</v>
      </c>
      <c r="M136" t="s">
        <v>288</v>
      </c>
      <c r="O136" t="s">
        <v>667</v>
      </c>
      <c r="P136" s="293">
        <v>348</v>
      </c>
      <c r="Q136" s="293">
        <v>378</v>
      </c>
      <c r="R136" s="293">
        <v>549</v>
      </c>
      <c r="S136" s="293">
        <v>719</v>
      </c>
      <c r="T136" s="293">
        <v>889</v>
      </c>
      <c r="U136" s="293">
        <v>1059</v>
      </c>
      <c r="V136">
        <v>265</v>
      </c>
    </row>
    <row r="137" spans="1:22">
      <c r="A137" t="s">
        <v>188</v>
      </c>
      <c r="B137">
        <v>267</v>
      </c>
      <c r="C137" t="s">
        <v>668</v>
      </c>
      <c r="D137" s="204">
        <v>12880</v>
      </c>
      <c r="E137" s="204">
        <v>17420</v>
      </c>
      <c r="F137" s="204">
        <v>21960</v>
      </c>
      <c r="G137" s="204">
        <v>26500</v>
      </c>
      <c r="H137" s="204">
        <v>31040</v>
      </c>
      <c r="I137" s="204">
        <v>35580</v>
      </c>
      <c r="J137" s="204">
        <v>40120</v>
      </c>
      <c r="K137" s="204">
        <v>44660</v>
      </c>
      <c r="M137" t="s">
        <v>288</v>
      </c>
      <c r="O137" t="s">
        <v>670</v>
      </c>
      <c r="P137" s="293">
        <v>322</v>
      </c>
      <c r="Q137" s="293">
        <v>378</v>
      </c>
      <c r="R137" s="293">
        <v>549</v>
      </c>
      <c r="S137" s="293">
        <v>719</v>
      </c>
      <c r="T137" s="293">
        <v>889</v>
      </c>
      <c r="U137" s="293">
        <v>1059</v>
      </c>
      <c r="V137">
        <v>267</v>
      </c>
    </row>
    <row r="138" spans="1:22">
      <c r="A138" t="s">
        <v>189</v>
      </c>
      <c r="B138">
        <v>269</v>
      </c>
      <c r="C138" t="s">
        <v>671</v>
      </c>
      <c r="D138" s="204">
        <v>17400</v>
      </c>
      <c r="E138" s="204">
        <v>19850</v>
      </c>
      <c r="F138" s="204">
        <v>22350</v>
      </c>
      <c r="G138" s="204">
        <v>26500</v>
      </c>
      <c r="H138" s="204">
        <v>31040</v>
      </c>
      <c r="I138" s="204">
        <v>35580</v>
      </c>
      <c r="J138" s="204">
        <v>40120</v>
      </c>
      <c r="K138" s="204">
        <v>44660</v>
      </c>
      <c r="M138" t="s">
        <v>288</v>
      </c>
      <c r="O138" t="s">
        <v>673</v>
      </c>
      <c r="P138" s="293">
        <v>435</v>
      </c>
      <c r="Q138" s="293">
        <v>465</v>
      </c>
      <c r="R138" s="293">
        <v>558</v>
      </c>
      <c r="S138" s="293">
        <v>719</v>
      </c>
      <c r="T138" s="293">
        <v>889</v>
      </c>
      <c r="U138" s="293">
        <v>1059</v>
      </c>
      <c r="V138">
        <v>269</v>
      </c>
    </row>
    <row r="139" spans="1:22">
      <c r="A139" t="s">
        <v>190</v>
      </c>
      <c r="B139">
        <v>271</v>
      </c>
      <c r="C139" t="s">
        <v>674</v>
      </c>
      <c r="D139" s="204">
        <v>12880</v>
      </c>
      <c r="E139" s="204">
        <v>17420</v>
      </c>
      <c r="F139" s="204">
        <v>21960</v>
      </c>
      <c r="G139" s="204">
        <v>26500</v>
      </c>
      <c r="H139" s="204">
        <v>31040</v>
      </c>
      <c r="I139" s="204">
        <v>35580</v>
      </c>
      <c r="J139" s="204">
        <v>40120</v>
      </c>
      <c r="K139" s="204">
        <v>44660</v>
      </c>
      <c r="M139" t="s">
        <v>288</v>
      </c>
      <c r="O139" t="s">
        <v>676</v>
      </c>
      <c r="P139" s="293">
        <v>322</v>
      </c>
      <c r="Q139" s="293">
        <v>378</v>
      </c>
      <c r="R139" s="293">
        <v>549</v>
      </c>
      <c r="S139" s="293">
        <v>719</v>
      </c>
      <c r="T139" s="293">
        <v>889</v>
      </c>
      <c r="U139" s="293">
        <v>1059</v>
      </c>
      <c r="V139">
        <v>271</v>
      </c>
    </row>
    <row r="140" spans="1:22">
      <c r="A140" t="s">
        <v>192</v>
      </c>
      <c r="B140">
        <v>273</v>
      </c>
      <c r="C140" t="s">
        <v>677</v>
      </c>
      <c r="D140" s="204">
        <v>12880</v>
      </c>
      <c r="E140" s="204">
        <v>17420</v>
      </c>
      <c r="F140" s="204">
        <v>21960</v>
      </c>
      <c r="G140" s="204">
        <v>26500</v>
      </c>
      <c r="H140" s="204">
        <v>31040</v>
      </c>
      <c r="I140" s="204">
        <v>35580</v>
      </c>
      <c r="J140" s="204">
        <v>40120</v>
      </c>
      <c r="K140" s="204">
        <v>44660</v>
      </c>
      <c r="M140" t="s">
        <v>288</v>
      </c>
      <c r="O140" t="s">
        <v>679</v>
      </c>
      <c r="P140" s="293">
        <v>322</v>
      </c>
      <c r="Q140" s="293">
        <v>378</v>
      </c>
      <c r="R140" s="293">
        <v>549</v>
      </c>
      <c r="S140" s="293">
        <v>719</v>
      </c>
      <c r="T140" s="293">
        <v>889</v>
      </c>
      <c r="U140" s="293">
        <v>1059</v>
      </c>
      <c r="V140">
        <v>273</v>
      </c>
    </row>
    <row r="141" spans="1:22">
      <c r="A141" t="s">
        <v>193</v>
      </c>
      <c r="B141">
        <v>275</v>
      </c>
      <c r="C141" t="s">
        <v>680</v>
      </c>
      <c r="D141" s="204">
        <v>13200</v>
      </c>
      <c r="E141" s="204">
        <v>17420</v>
      </c>
      <c r="F141" s="204">
        <v>21960</v>
      </c>
      <c r="G141" s="204">
        <v>26500</v>
      </c>
      <c r="H141" s="204">
        <v>31040</v>
      </c>
      <c r="I141" s="204">
        <v>35580</v>
      </c>
      <c r="J141" s="204">
        <v>40120</v>
      </c>
      <c r="K141" s="204">
        <v>44660</v>
      </c>
      <c r="M141" t="s">
        <v>288</v>
      </c>
      <c r="O141" t="s">
        <v>682</v>
      </c>
      <c r="P141" s="293">
        <v>330</v>
      </c>
      <c r="Q141" s="293">
        <v>378</v>
      </c>
      <c r="R141" s="293">
        <v>549</v>
      </c>
      <c r="S141" s="293">
        <v>719</v>
      </c>
      <c r="T141" s="293">
        <v>889</v>
      </c>
      <c r="U141" s="293">
        <v>1059</v>
      </c>
      <c r="V141">
        <v>275</v>
      </c>
    </row>
    <row r="142" spans="1:22">
      <c r="A142" t="s">
        <v>196</v>
      </c>
      <c r="B142">
        <v>277</v>
      </c>
      <c r="C142" t="s">
        <v>683</v>
      </c>
      <c r="D142" s="204">
        <v>12880</v>
      </c>
      <c r="E142" s="204">
        <v>17420</v>
      </c>
      <c r="F142" s="204">
        <v>21960</v>
      </c>
      <c r="G142" s="204">
        <v>26500</v>
      </c>
      <c r="H142" s="204">
        <v>31040</v>
      </c>
      <c r="I142" s="204">
        <v>35580</v>
      </c>
      <c r="J142" s="204">
        <v>40120</v>
      </c>
      <c r="K142" s="204">
        <v>44660</v>
      </c>
      <c r="M142" t="s">
        <v>288</v>
      </c>
      <c r="O142" t="s">
        <v>685</v>
      </c>
      <c r="P142" s="293">
        <v>322</v>
      </c>
      <c r="Q142" s="293">
        <v>378</v>
      </c>
      <c r="R142" s="293">
        <v>549</v>
      </c>
      <c r="S142" s="293">
        <v>719</v>
      </c>
      <c r="T142" s="293">
        <v>889</v>
      </c>
      <c r="U142" s="293">
        <v>1059</v>
      </c>
      <c r="V142">
        <v>277</v>
      </c>
    </row>
    <row r="143" spans="1:22">
      <c r="A143" t="s">
        <v>197</v>
      </c>
      <c r="B143">
        <v>279</v>
      </c>
      <c r="C143" t="s">
        <v>686</v>
      </c>
      <c r="D143" s="204">
        <v>12880</v>
      </c>
      <c r="E143" s="204">
        <v>17420</v>
      </c>
      <c r="F143" s="204">
        <v>21960</v>
      </c>
      <c r="G143" s="204">
        <v>26500</v>
      </c>
      <c r="H143" s="204">
        <v>31040</v>
      </c>
      <c r="I143" s="204">
        <v>35580</v>
      </c>
      <c r="J143" s="204">
        <v>40120</v>
      </c>
      <c r="K143" s="204">
        <v>44660</v>
      </c>
      <c r="M143" t="s">
        <v>288</v>
      </c>
      <c r="O143" t="s">
        <v>688</v>
      </c>
      <c r="P143" s="293">
        <v>322</v>
      </c>
      <c r="Q143" s="293">
        <v>378</v>
      </c>
      <c r="R143" s="293">
        <v>549</v>
      </c>
      <c r="S143" s="293">
        <v>719</v>
      </c>
      <c r="T143" s="293">
        <v>889</v>
      </c>
      <c r="U143" s="293">
        <v>1059</v>
      </c>
      <c r="V143">
        <v>279</v>
      </c>
    </row>
    <row r="144" spans="1:22">
      <c r="A144" t="s">
        <v>198</v>
      </c>
      <c r="B144">
        <v>281</v>
      </c>
      <c r="C144" t="s">
        <v>689</v>
      </c>
      <c r="D144" s="204">
        <v>15400</v>
      </c>
      <c r="E144" s="204">
        <v>17600</v>
      </c>
      <c r="F144" s="204">
        <v>21960</v>
      </c>
      <c r="G144" s="204">
        <v>26500</v>
      </c>
      <c r="H144" s="204">
        <v>31040</v>
      </c>
      <c r="I144" s="204">
        <v>35580</v>
      </c>
      <c r="J144" s="204">
        <v>40120</v>
      </c>
      <c r="K144" s="204">
        <v>44660</v>
      </c>
      <c r="M144" t="s">
        <v>288</v>
      </c>
      <c r="O144" t="s">
        <v>691</v>
      </c>
      <c r="P144" s="293">
        <v>385</v>
      </c>
      <c r="Q144" s="293">
        <v>412</v>
      </c>
      <c r="R144" s="293">
        <v>549</v>
      </c>
      <c r="S144" s="293">
        <v>719</v>
      </c>
      <c r="T144" s="293">
        <v>889</v>
      </c>
      <c r="U144" s="293">
        <v>1059</v>
      </c>
      <c r="V144">
        <v>281</v>
      </c>
    </row>
    <row r="145" spans="1:22">
      <c r="A145" t="s">
        <v>194</v>
      </c>
      <c r="B145">
        <v>283</v>
      </c>
      <c r="C145" t="s">
        <v>692</v>
      </c>
      <c r="D145" s="204">
        <v>12880</v>
      </c>
      <c r="E145" s="204">
        <v>17420</v>
      </c>
      <c r="F145" s="204">
        <v>21960</v>
      </c>
      <c r="G145" s="204">
        <v>26500</v>
      </c>
      <c r="H145" s="204">
        <v>31040</v>
      </c>
      <c r="I145" s="204">
        <v>35580</v>
      </c>
      <c r="J145" s="204">
        <v>40120</v>
      </c>
      <c r="K145" s="204">
        <v>44660</v>
      </c>
      <c r="M145" t="s">
        <v>288</v>
      </c>
      <c r="O145" t="s">
        <v>694</v>
      </c>
      <c r="P145" s="293">
        <v>322</v>
      </c>
      <c r="Q145" s="293">
        <v>378</v>
      </c>
      <c r="R145" s="293">
        <v>549</v>
      </c>
      <c r="S145" s="293">
        <v>719</v>
      </c>
      <c r="T145" s="293">
        <v>889</v>
      </c>
      <c r="U145" s="293">
        <v>1059</v>
      </c>
      <c r="V145">
        <v>283</v>
      </c>
    </row>
    <row r="146" spans="1:22">
      <c r="A146" t="s">
        <v>199</v>
      </c>
      <c r="B146">
        <v>285</v>
      </c>
      <c r="C146" t="s">
        <v>695</v>
      </c>
      <c r="D146" s="204">
        <v>14150</v>
      </c>
      <c r="E146" s="204">
        <v>17420</v>
      </c>
      <c r="F146" s="204">
        <v>21960</v>
      </c>
      <c r="G146" s="204">
        <v>26500</v>
      </c>
      <c r="H146" s="204">
        <v>31040</v>
      </c>
      <c r="I146" s="204">
        <v>35580</v>
      </c>
      <c r="J146" s="204">
        <v>40120</v>
      </c>
      <c r="K146" s="204">
        <v>44660</v>
      </c>
      <c r="M146" t="s">
        <v>288</v>
      </c>
      <c r="O146" t="s">
        <v>697</v>
      </c>
      <c r="P146" s="293">
        <v>353</v>
      </c>
      <c r="Q146" s="293">
        <v>379</v>
      </c>
      <c r="R146" s="293">
        <v>549</v>
      </c>
      <c r="S146" s="293">
        <v>719</v>
      </c>
      <c r="T146" s="293">
        <v>889</v>
      </c>
      <c r="U146" s="293">
        <v>1059</v>
      </c>
      <c r="V146">
        <v>285</v>
      </c>
    </row>
    <row r="147" spans="1:22">
      <c r="A147" t="s">
        <v>200</v>
      </c>
      <c r="B147">
        <v>287</v>
      </c>
      <c r="C147" t="s">
        <v>698</v>
      </c>
      <c r="D147" s="204">
        <v>14000</v>
      </c>
      <c r="E147" s="204">
        <v>17420</v>
      </c>
      <c r="F147" s="204">
        <v>21960</v>
      </c>
      <c r="G147" s="204">
        <v>26500</v>
      </c>
      <c r="H147" s="204">
        <v>31040</v>
      </c>
      <c r="I147" s="204">
        <v>35580</v>
      </c>
      <c r="J147" s="204">
        <v>40120</v>
      </c>
      <c r="K147" s="204">
        <v>44660</v>
      </c>
      <c r="M147" t="s">
        <v>288</v>
      </c>
      <c r="O147" t="s">
        <v>700</v>
      </c>
      <c r="P147" s="293">
        <v>350</v>
      </c>
      <c r="Q147" s="293">
        <v>378</v>
      </c>
      <c r="R147" s="293">
        <v>549</v>
      </c>
      <c r="S147" s="293">
        <v>719</v>
      </c>
      <c r="T147" s="293">
        <v>889</v>
      </c>
      <c r="U147" s="293">
        <v>1059</v>
      </c>
      <c r="V147">
        <v>287</v>
      </c>
    </row>
    <row r="148" spans="1:22">
      <c r="A148" t="s">
        <v>201</v>
      </c>
      <c r="B148">
        <v>289</v>
      </c>
      <c r="C148" t="s">
        <v>701</v>
      </c>
      <c r="D148" s="204">
        <v>13300</v>
      </c>
      <c r="E148" s="204">
        <v>17420</v>
      </c>
      <c r="F148" s="204">
        <v>21960</v>
      </c>
      <c r="G148" s="204">
        <v>26500</v>
      </c>
      <c r="H148" s="204">
        <v>31040</v>
      </c>
      <c r="I148" s="204">
        <v>35580</v>
      </c>
      <c r="J148" s="204">
        <v>40120</v>
      </c>
      <c r="K148" s="204">
        <v>44660</v>
      </c>
      <c r="M148" t="s">
        <v>288</v>
      </c>
      <c r="O148" t="s">
        <v>703</v>
      </c>
      <c r="P148" s="293">
        <v>332</v>
      </c>
      <c r="Q148" s="293">
        <v>378</v>
      </c>
      <c r="R148" s="293">
        <v>549</v>
      </c>
      <c r="S148" s="293">
        <v>719</v>
      </c>
      <c r="T148" s="293">
        <v>889</v>
      </c>
      <c r="U148" s="293">
        <v>1059</v>
      </c>
      <c r="V148">
        <v>289</v>
      </c>
    </row>
    <row r="149" spans="1:22">
      <c r="A149" t="s">
        <v>56</v>
      </c>
      <c r="B149">
        <v>291</v>
      </c>
      <c r="C149" t="s">
        <v>2348</v>
      </c>
      <c r="D149" s="204">
        <v>16650</v>
      </c>
      <c r="E149" s="204">
        <v>19000</v>
      </c>
      <c r="F149" s="204">
        <v>21960</v>
      </c>
      <c r="G149" s="204">
        <v>26500</v>
      </c>
      <c r="H149" s="204">
        <v>31040</v>
      </c>
      <c r="I149" s="204">
        <v>35580</v>
      </c>
      <c r="J149" s="204">
        <v>40120</v>
      </c>
      <c r="K149" s="204">
        <v>44660</v>
      </c>
      <c r="M149" t="s">
        <v>288</v>
      </c>
      <c r="O149" t="s">
        <v>705</v>
      </c>
      <c r="P149" s="293">
        <v>416</v>
      </c>
      <c r="Q149" s="293">
        <v>445</v>
      </c>
      <c r="R149" s="293">
        <v>549</v>
      </c>
      <c r="S149" s="293">
        <v>719</v>
      </c>
      <c r="T149" s="293">
        <v>889</v>
      </c>
      <c r="U149" s="293">
        <v>1059</v>
      </c>
      <c r="V149">
        <v>291</v>
      </c>
    </row>
    <row r="150" spans="1:22">
      <c r="A150" t="s">
        <v>202</v>
      </c>
      <c r="B150">
        <v>293</v>
      </c>
      <c r="C150" t="s">
        <v>706</v>
      </c>
      <c r="D150" s="204">
        <v>12880</v>
      </c>
      <c r="E150" s="204">
        <v>17420</v>
      </c>
      <c r="F150" s="204">
        <v>21960</v>
      </c>
      <c r="G150" s="204">
        <v>26500</v>
      </c>
      <c r="H150" s="204">
        <v>31040</v>
      </c>
      <c r="I150" s="204">
        <v>35580</v>
      </c>
      <c r="J150" s="204">
        <v>40120</v>
      </c>
      <c r="K150" s="204">
        <v>44660</v>
      </c>
      <c r="M150" t="s">
        <v>288</v>
      </c>
      <c r="O150" t="s">
        <v>708</v>
      </c>
      <c r="P150" s="293">
        <v>322</v>
      </c>
      <c r="Q150" s="293">
        <v>378</v>
      </c>
      <c r="R150" s="293">
        <v>549</v>
      </c>
      <c r="S150" s="293">
        <v>719</v>
      </c>
      <c r="T150" s="293">
        <v>889</v>
      </c>
      <c r="U150" s="293">
        <v>1059</v>
      </c>
      <c r="V150">
        <v>293</v>
      </c>
    </row>
    <row r="151" spans="1:22">
      <c r="A151" t="s">
        <v>203</v>
      </c>
      <c r="B151">
        <v>295</v>
      </c>
      <c r="C151" t="s">
        <v>709</v>
      </c>
      <c r="D151" s="204">
        <v>16000</v>
      </c>
      <c r="E151" s="204">
        <v>18300</v>
      </c>
      <c r="F151" s="204">
        <v>21960</v>
      </c>
      <c r="G151" s="204">
        <v>26500</v>
      </c>
      <c r="H151" s="204">
        <v>31040</v>
      </c>
      <c r="I151" s="204">
        <v>35580</v>
      </c>
      <c r="J151" s="204">
        <v>40120</v>
      </c>
      <c r="K151" s="204">
        <v>44660</v>
      </c>
      <c r="M151" t="s">
        <v>288</v>
      </c>
      <c r="O151" t="s">
        <v>711</v>
      </c>
      <c r="P151" s="293">
        <v>400</v>
      </c>
      <c r="Q151" s="293">
        <v>428</v>
      </c>
      <c r="R151" s="293">
        <v>549</v>
      </c>
      <c r="S151" s="293">
        <v>719</v>
      </c>
      <c r="T151" s="293">
        <v>889</v>
      </c>
      <c r="U151" s="293">
        <v>1059</v>
      </c>
      <c r="V151">
        <v>295</v>
      </c>
    </row>
    <row r="152" spans="1:22">
      <c r="A152" t="s">
        <v>204</v>
      </c>
      <c r="B152">
        <v>297</v>
      </c>
      <c r="C152" t="s">
        <v>712</v>
      </c>
      <c r="D152" s="204">
        <v>13800</v>
      </c>
      <c r="E152" s="204">
        <v>17420</v>
      </c>
      <c r="F152" s="204">
        <v>21960</v>
      </c>
      <c r="G152" s="204">
        <v>26500</v>
      </c>
      <c r="H152" s="204">
        <v>31040</v>
      </c>
      <c r="I152" s="204">
        <v>35580</v>
      </c>
      <c r="J152" s="204">
        <v>40120</v>
      </c>
      <c r="K152" s="204">
        <v>44660</v>
      </c>
      <c r="M152" t="s">
        <v>288</v>
      </c>
      <c r="O152" t="s">
        <v>714</v>
      </c>
      <c r="P152" s="293">
        <v>345</v>
      </c>
      <c r="Q152" s="293">
        <v>378</v>
      </c>
      <c r="R152" s="293">
        <v>549</v>
      </c>
      <c r="S152" s="293">
        <v>719</v>
      </c>
      <c r="T152" s="293">
        <v>889</v>
      </c>
      <c r="U152" s="293">
        <v>1059</v>
      </c>
      <c r="V152">
        <v>297</v>
      </c>
    </row>
    <row r="153" spans="1:22">
      <c r="A153" t="s">
        <v>205</v>
      </c>
      <c r="B153">
        <v>299</v>
      </c>
      <c r="C153" t="s">
        <v>715</v>
      </c>
      <c r="D153" s="204">
        <v>14100</v>
      </c>
      <c r="E153" s="204">
        <v>17420</v>
      </c>
      <c r="F153" s="204">
        <v>21960</v>
      </c>
      <c r="G153" s="204">
        <v>26500</v>
      </c>
      <c r="H153" s="204">
        <v>31040</v>
      </c>
      <c r="I153" s="204">
        <v>35580</v>
      </c>
      <c r="J153" s="204">
        <v>40120</v>
      </c>
      <c r="K153" s="204">
        <v>44660</v>
      </c>
      <c r="M153" t="s">
        <v>288</v>
      </c>
      <c r="O153" t="s">
        <v>717</v>
      </c>
      <c r="P153" s="293">
        <v>352</v>
      </c>
      <c r="Q153" s="293">
        <v>378</v>
      </c>
      <c r="R153" s="293">
        <v>549</v>
      </c>
      <c r="S153" s="293">
        <v>719</v>
      </c>
      <c r="T153" s="293">
        <v>889</v>
      </c>
      <c r="U153" s="293">
        <v>1059</v>
      </c>
      <c r="V153">
        <v>299</v>
      </c>
    </row>
    <row r="154" spans="1:22">
      <c r="A154" t="s">
        <v>206</v>
      </c>
      <c r="B154">
        <v>301</v>
      </c>
      <c r="C154" t="s">
        <v>718</v>
      </c>
      <c r="D154" s="204">
        <v>19450</v>
      </c>
      <c r="E154" s="204">
        <v>22200</v>
      </c>
      <c r="F154" s="204">
        <v>25000</v>
      </c>
      <c r="G154" s="204">
        <v>27750</v>
      </c>
      <c r="H154" s="204">
        <v>31040</v>
      </c>
      <c r="I154" s="204">
        <v>35580</v>
      </c>
      <c r="J154" s="204">
        <v>40120</v>
      </c>
      <c r="K154" s="204">
        <v>44660</v>
      </c>
      <c r="M154" t="s">
        <v>288</v>
      </c>
      <c r="O154" t="s">
        <v>720</v>
      </c>
      <c r="P154" s="293">
        <v>486</v>
      </c>
      <c r="Q154" s="293">
        <v>520</v>
      </c>
      <c r="R154" s="293">
        <v>625</v>
      </c>
      <c r="S154" s="293">
        <v>721</v>
      </c>
      <c r="T154" s="293">
        <v>889</v>
      </c>
      <c r="U154" s="293">
        <v>1059</v>
      </c>
      <c r="V154">
        <v>301</v>
      </c>
    </row>
    <row r="155" spans="1:22">
      <c r="A155" t="s">
        <v>68</v>
      </c>
      <c r="B155">
        <v>303</v>
      </c>
      <c r="C155" t="s">
        <v>2349</v>
      </c>
      <c r="D155" s="204">
        <v>14800</v>
      </c>
      <c r="E155" s="204">
        <v>17420</v>
      </c>
      <c r="F155" s="204">
        <v>21960</v>
      </c>
      <c r="G155" s="204">
        <v>26500</v>
      </c>
      <c r="H155" s="204">
        <v>31040</v>
      </c>
      <c r="I155" s="204">
        <v>35580</v>
      </c>
      <c r="J155" s="204">
        <v>40120</v>
      </c>
      <c r="K155" s="204">
        <v>44660</v>
      </c>
      <c r="M155" t="s">
        <v>288</v>
      </c>
      <c r="O155" t="s">
        <v>722</v>
      </c>
      <c r="P155" s="293">
        <v>370</v>
      </c>
      <c r="Q155" s="293">
        <v>396</v>
      </c>
      <c r="R155" s="293">
        <v>549</v>
      </c>
      <c r="S155" s="293">
        <v>719</v>
      </c>
      <c r="T155" s="293">
        <v>889</v>
      </c>
      <c r="U155" s="293">
        <v>1059</v>
      </c>
      <c r="V155">
        <v>303</v>
      </c>
    </row>
    <row r="156" spans="1:22">
      <c r="A156" t="s">
        <v>207</v>
      </c>
      <c r="B156">
        <v>305</v>
      </c>
      <c r="C156" t="s">
        <v>2357</v>
      </c>
      <c r="D156" s="204">
        <v>12880</v>
      </c>
      <c r="E156" s="204">
        <v>17420</v>
      </c>
      <c r="F156" s="204">
        <v>21960</v>
      </c>
      <c r="G156" s="204">
        <v>26500</v>
      </c>
      <c r="H156" s="204">
        <v>31040</v>
      </c>
      <c r="I156" s="204">
        <v>35580</v>
      </c>
      <c r="J156" s="204">
        <v>40120</v>
      </c>
      <c r="K156" s="204">
        <v>44660</v>
      </c>
      <c r="M156" t="s">
        <v>288</v>
      </c>
      <c r="O156" t="s">
        <v>725</v>
      </c>
      <c r="P156" s="293">
        <v>322</v>
      </c>
      <c r="Q156" s="293">
        <v>378</v>
      </c>
      <c r="R156" s="293">
        <v>549</v>
      </c>
      <c r="S156" s="293">
        <v>719</v>
      </c>
      <c r="T156" s="293">
        <v>889</v>
      </c>
      <c r="U156" s="293">
        <v>1059</v>
      </c>
      <c r="V156">
        <v>305</v>
      </c>
    </row>
    <row r="157" spans="1:22">
      <c r="A157" t="s">
        <v>214</v>
      </c>
      <c r="B157">
        <v>307</v>
      </c>
      <c r="C157" t="s">
        <v>726</v>
      </c>
      <c r="D157" s="204">
        <v>12880</v>
      </c>
      <c r="E157" s="204">
        <v>17420</v>
      </c>
      <c r="F157" s="204">
        <v>21960</v>
      </c>
      <c r="G157" s="204">
        <v>26500</v>
      </c>
      <c r="H157" s="204">
        <v>31040</v>
      </c>
      <c r="I157" s="204">
        <v>35580</v>
      </c>
      <c r="J157" s="204">
        <v>40120</v>
      </c>
      <c r="K157" s="204">
        <v>44660</v>
      </c>
      <c r="M157" t="s">
        <v>288</v>
      </c>
      <c r="O157" t="s">
        <v>728</v>
      </c>
      <c r="P157" s="293">
        <v>322</v>
      </c>
      <c r="Q157" s="293">
        <v>378</v>
      </c>
      <c r="R157" s="293">
        <v>549</v>
      </c>
      <c r="S157" s="293">
        <v>719</v>
      </c>
      <c r="T157" s="293">
        <v>889</v>
      </c>
      <c r="U157" s="293">
        <v>1059</v>
      </c>
      <c r="V157">
        <v>307</v>
      </c>
    </row>
    <row r="158" spans="1:22">
      <c r="A158" t="s">
        <v>90</v>
      </c>
      <c r="B158">
        <v>309</v>
      </c>
      <c r="C158" t="s">
        <v>2358</v>
      </c>
      <c r="D158" s="204">
        <v>13150</v>
      </c>
      <c r="E158" s="204">
        <v>17420</v>
      </c>
      <c r="F158" s="204">
        <v>21960</v>
      </c>
      <c r="G158" s="204">
        <v>26500</v>
      </c>
      <c r="H158" s="204">
        <v>31040</v>
      </c>
      <c r="I158" s="204">
        <v>35580</v>
      </c>
      <c r="J158" s="204">
        <v>40120</v>
      </c>
      <c r="K158" s="204">
        <v>44660</v>
      </c>
      <c r="M158" t="s">
        <v>288</v>
      </c>
      <c r="O158" t="s">
        <v>731</v>
      </c>
      <c r="P158" s="293">
        <v>328</v>
      </c>
      <c r="Q158" s="293">
        <v>378</v>
      </c>
      <c r="R158" s="293">
        <v>549</v>
      </c>
      <c r="S158" s="293">
        <v>719</v>
      </c>
      <c r="T158" s="293">
        <v>889</v>
      </c>
      <c r="U158" s="293">
        <v>1059</v>
      </c>
      <c r="V158">
        <v>309</v>
      </c>
    </row>
    <row r="159" spans="1:22">
      <c r="A159" t="s">
        <v>215</v>
      </c>
      <c r="B159">
        <v>311</v>
      </c>
      <c r="C159" t="s">
        <v>732</v>
      </c>
      <c r="D159" s="204">
        <v>15150</v>
      </c>
      <c r="E159" s="204">
        <v>17420</v>
      </c>
      <c r="F159" s="204">
        <v>21960</v>
      </c>
      <c r="G159" s="204">
        <v>26500</v>
      </c>
      <c r="H159" s="204">
        <v>31040</v>
      </c>
      <c r="I159" s="204">
        <v>35580</v>
      </c>
      <c r="J159" s="204">
        <v>40120</v>
      </c>
      <c r="K159" s="204">
        <v>44660</v>
      </c>
      <c r="M159" t="s">
        <v>288</v>
      </c>
      <c r="O159" t="s">
        <v>734</v>
      </c>
      <c r="P159" s="293">
        <v>378</v>
      </c>
      <c r="Q159" s="293">
        <v>405</v>
      </c>
      <c r="R159" s="293">
        <v>549</v>
      </c>
      <c r="S159" s="293">
        <v>719</v>
      </c>
      <c r="T159" s="293">
        <v>889</v>
      </c>
      <c r="U159" s="293">
        <v>1059</v>
      </c>
      <c r="V159">
        <v>311</v>
      </c>
    </row>
    <row r="160" spans="1:22">
      <c r="A160" t="s">
        <v>208</v>
      </c>
      <c r="B160">
        <v>313</v>
      </c>
      <c r="C160" t="s">
        <v>735</v>
      </c>
      <c r="D160" s="204">
        <v>13200</v>
      </c>
      <c r="E160" s="204">
        <v>17420</v>
      </c>
      <c r="F160" s="204">
        <v>21960</v>
      </c>
      <c r="G160" s="204">
        <v>26500</v>
      </c>
      <c r="H160" s="204">
        <v>31040</v>
      </c>
      <c r="I160" s="204">
        <v>35580</v>
      </c>
      <c r="J160" s="204">
        <v>40120</v>
      </c>
      <c r="K160" s="204">
        <v>44660</v>
      </c>
      <c r="M160" t="s">
        <v>288</v>
      </c>
      <c r="O160" t="s">
        <v>737</v>
      </c>
      <c r="P160" s="293">
        <v>330</v>
      </c>
      <c r="Q160" s="293">
        <v>378</v>
      </c>
      <c r="R160" s="293">
        <v>549</v>
      </c>
      <c r="S160" s="293">
        <v>719</v>
      </c>
      <c r="T160" s="293">
        <v>889</v>
      </c>
      <c r="U160" s="293">
        <v>1059</v>
      </c>
      <c r="V160">
        <v>313</v>
      </c>
    </row>
    <row r="161" spans="1:22">
      <c r="A161" t="s">
        <v>209</v>
      </c>
      <c r="B161">
        <v>315</v>
      </c>
      <c r="C161" t="s">
        <v>738</v>
      </c>
      <c r="D161" s="204">
        <v>12880</v>
      </c>
      <c r="E161" s="204">
        <v>17420</v>
      </c>
      <c r="F161" s="204">
        <v>21960</v>
      </c>
      <c r="G161" s="204">
        <v>26500</v>
      </c>
      <c r="H161" s="204">
        <v>31040</v>
      </c>
      <c r="I161" s="204">
        <v>35580</v>
      </c>
      <c r="J161" s="204">
        <v>40120</v>
      </c>
      <c r="K161" s="204">
        <v>44660</v>
      </c>
      <c r="M161" t="s">
        <v>288</v>
      </c>
      <c r="O161" t="s">
        <v>740</v>
      </c>
      <c r="P161" s="293">
        <v>322</v>
      </c>
      <c r="Q161" s="293">
        <v>378</v>
      </c>
      <c r="R161" s="293">
        <v>549</v>
      </c>
      <c r="S161" s="293">
        <v>719</v>
      </c>
      <c r="T161" s="293">
        <v>889</v>
      </c>
      <c r="U161" s="293">
        <v>1059</v>
      </c>
      <c r="V161">
        <v>315</v>
      </c>
    </row>
    <row r="162" spans="1:22">
      <c r="A162" t="s">
        <v>210</v>
      </c>
      <c r="B162">
        <v>317</v>
      </c>
      <c r="C162" t="s">
        <v>2359</v>
      </c>
      <c r="D162" s="204">
        <v>16350</v>
      </c>
      <c r="E162" s="204">
        <v>18700</v>
      </c>
      <c r="F162" s="204">
        <v>21960</v>
      </c>
      <c r="G162" s="204">
        <v>26500</v>
      </c>
      <c r="H162" s="204">
        <v>31040</v>
      </c>
      <c r="I162" s="204">
        <v>35580</v>
      </c>
      <c r="J162" s="204">
        <v>40120</v>
      </c>
      <c r="K162" s="204">
        <v>44660</v>
      </c>
      <c r="M162" t="s">
        <v>288</v>
      </c>
      <c r="O162" t="s">
        <v>743</v>
      </c>
      <c r="P162" s="293">
        <v>408</v>
      </c>
      <c r="Q162" s="293">
        <v>438</v>
      </c>
      <c r="R162" s="293">
        <v>549</v>
      </c>
      <c r="S162" s="293">
        <v>719</v>
      </c>
      <c r="T162" s="293">
        <v>889</v>
      </c>
      <c r="U162" s="293">
        <v>1059</v>
      </c>
      <c r="V162">
        <v>317</v>
      </c>
    </row>
    <row r="163" spans="1:22">
      <c r="A163" t="s">
        <v>211</v>
      </c>
      <c r="B163">
        <v>319</v>
      </c>
      <c r="C163" t="s">
        <v>744</v>
      </c>
      <c r="D163" s="204">
        <v>12880</v>
      </c>
      <c r="E163" s="204">
        <v>17420</v>
      </c>
      <c r="F163" s="204">
        <v>21960</v>
      </c>
      <c r="G163" s="204">
        <v>26500</v>
      </c>
      <c r="H163" s="204">
        <v>31040</v>
      </c>
      <c r="I163" s="204">
        <v>35580</v>
      </c>
      <c r="J163" s="204">
        <v>40120</v>
      </c>
      <c r="K163" s="204">
        <v>44660</v>
      </c>
      <c r="M163" t="s">
        <v>288</v>
      </c>
      <c r="O163" t="s">
        <v>746</v>
      </c>
      <c r="P163" s="293">
        <v>322</v>
      </c>
      <c r="Q163" s="293">
        <v>378</v>
      </c>
      <c r="R163" s="293">
        <v>549</v>
      </c>
      <c r="S163" s="293">
        <v>719</v>
      </c>
      <c r="T163" s="293">
        <v>889</v>
      </c>
      <c r="U163" s="293">
        <v>1059</v>
      </c>
      <c r="V163">
        <v>319</v>
      </c>
    </row>
    <row r="164" spans="1:22">
      <c r="A164" t="s">
        <v>212</v>
      </c>
      <c r="B164">
        <v>321</v>
      </c>
      <c r="C164" t="s">
        <v>747</v>
      </c>
      <c r="D164" s="204">
        <v>12880</v>
      </c>
      <c r="E164" s="204">
        <v>17420</v>
      </c>
      <c r="F164" s="204">
        <v>21960</v>
      </c>
      <c r="G164" s="204">
        <v>26500</v>
      </c>
      <c r="H164" s="204">
        <v>31040</v>
      </c>
      <c r="I164" s="204">
        <v>35580</v>
      </c>
      <c r="J164" s="204">
        <v>40120</v>
      </c>
      <c r="K164" s="204">
        <v>44660</v>
      </c>
      <c r="M164" t="s">
        <v>288</v>
      </c>
      <c r="O164" t="s">
        <v>749</v>
      </c>
      <c r="P164" s="293">
        <v>322</v>
      </c>
      <c r="Q164" s="293">
        <v>378</v>
      </c>
      <c r="R164" s="293">
        <v>549</v>
      </c>
      <c r="S164" s="293">
        <v>719</v>
      </c>
      <c r="T164" s="293">
        <v>889</v>
      </c>
      <c r="U164" s="293">
        <v>1059</v>
      </c>
      <c r="V164">
        <v>321</v>
      </c>
    </row>
    <row r="165" spans="1:22">
      <c r="A165" t="s">
        <v>213</v>
      </c>
      <c r="B165">
        <v>323</v>
      </c>
      <c r="C165" t="s">
        <v>750</v>
      </c>
      <c r="D165" s="204">
        <v>12880</v>
      </c>
      <c r="E165" s="204">
        <v>17420</v>
      </c>
      <c r="F165" s="204">
        <v>21960</v>
      </c>
      <c r="G165" s="204">
        <v>26500</v>
      </c>
      <c r="H165" s="204">
        <v>31040</v>
      </c>
      <c r="I165" s="204">
        <v>35580</v>
      </c>
      <c r="J165" s="204">
        <v>40120</v>
      </c>
      <c r="K165" s="204">
        <v>44660</v>
      </c>
      <c r="M165" t="s">
        <v>288</v>
      </c>
      <c r="O165" t="s">
        <v>752</v>
      </c>
      <c r="P165" s="293">
        <v>322</v>
      </c>
      <c r="Q165" s="293">
        <v>378</v>
      </c>
      <c r="R165" s="293">
        <v>549</v>
      </c>
      <c r="S165" s="293">
        <v>719</v>
      </c>
      <c r="T165" s="293">
        <v>889</v>
      </c>
      <c r="U165" s="293">
        <v>1059</v>
      </c>
      <c r="V165">
        <v>323</v>
      </c>
    </row>
    <row r="166" spans="1:22">
      <c r="A166" t="s">
        <v>216</v>
      </c>
      <c r="B166">
        <v>325</v>
      </c>
      <c r="C166" t="s">
        <v>753</v>
      </c>
      <c r="D166" s="204">
        <v>16100</v>
      </c>
      <c r="E166" s="204">
        <v>18400</v>
      </c>
      <c r="F166" s="204">
        <v>21960</v>
      </c>
      <c r="G166" s="204">
        <v>26500</v>
      </c>
      <c r="H166" s="204">
        <v>31040</v>
      </c>
      <c r="I166" s="204">
        <v>35580</v>
      </c>
      <c r="J166" s="204">
        <v>40120</v>
      </c>
      <c r="K166" s="204">
        <v>44660</v>
      </c>
      <c r="M166" t="s">
        <v>288</v>
      </c>
      <c r="O166" t="s">
        <v>755</v>
      </c>
      <c r="P166" s="293">
        <v>402</v>
      </c>
      <c r="Q166" s="293">
        <v>431</v>
      </c>
      <c r="R166" s="293">
        <v>549</v>
      </c>
      <c r="S166" s="293">
        <v>719</v>
      </c>
      <c r="T166" s="293">
        <v>889</v>
      </c>
      <c r="U166" s="293">
        <v>1059</v>
      </c>
      <c r="V166">
        <v>325</v>
      </c>
    </row>
    <row r="167" spans="1:22">
      <c r="A167" t="s">
        <v>217</v>
      </c>
      <c r="B167">
        <v>327</v>
      </c>
      <c r="C167" t="s">
        <v>756</v>
      </c>
      <c r="D167" s="204">
        <v>12880</v>
      </c>
      <c r="E167" s="204">
        <v>17420</v>
      </c>
      <c r="F167" s="204">
        <v>21960</v>
      </c>
      <c r="G167" s="204">
        <v>26500</v>
      </c>
      <c r="H167" s="204">
        <v>31040</v>
      </c>
      <c r="I167" s="204">
        <v>35580</v>
      </c>
      <c r="J167" s="204">
        <v>40120</v>
      </c>
      <c r="K167" s="204">
        <v>44660</v>
      </c>
      <c r="M167" t="s">
        <v>288</v>
      </c>
      <c r="O167" t="s">
        <v>758</v>
      </c>
      <c r="P167" s="293">
        <v>322</v>
      </c>
      <c r="Q167" s="293">
        <v>378</v>
      </c>
      <c r="R167" s="293">
        <v>549</v>
      </c>
      <c r="S167" s="293">
        <v>719</v>
      </c>
      <c r="T167" s="293">
        <v>889</v>
      </c>
      <c r="U167" s="293">
        <v>1059</v>
      </c>
      <c r="V167">
        <v>327</v>
      </c>
    </row>
    <row r="168" spans="1:22">
      <c r="A168" t="s">
        <v>71</v>
      </c>
      <c r="B168">
        <v>329</v>
      </c>
      <c r="C168" t="s">
        <v>2360</v>
      </c>
      <c r="D168" s="204">
        <v>20000</v>
      </c>
      <c r="E168" s="204">
        <v>22850</v>
      </c>
      <c r="F168" s="204">
        <v>25700</v>
      </c>
      <c r="G168" s="204">
        <v>28550</v>
      </c>
      <c r="H168" s="204">
        <v>31040</v>
      </c>
      <c r="I168" s="204">
        <v>35580</v>
      </c>
      <c r="J168" s="204">
        <v>40120</v>
      </c>
      <c r="K168" s="204">
        <v>44660</v>
      </c>
      <c r="M168" t="s">
        <v>288</v>
      </c>
      <c r="O168" t="s">
        <v>761</v>
      </c>
      <c r="P168" s="293">
        <v>500</v>
      </c>
      <c r="Q168" s="293">
        <v>535</v>
      </c>
      <c r="R168" s="293">
        <v>642</v>
      </c>
      <c r="S168" s="293">
        <v>742</v>
      </c>
      <c r="T168" s="293">
        <v>889</v>
      </c>
      <c r="U168" s="293">
        <v>1059</v>
      </c>
      <c r="V168">
        <v>329</v>
      </c>
    </row>
    <row r="169" spans="1:22">
      <c r="A169" t="s">
        <v>218</v>
      </c>
      <c r="B169">
        <v>331</v>
      </c>
      <c r="C169" t="s">
        <v>762</v>
      </c>
      <c r="D169" s="204">
        <v>12900</v>
      </c>
      <c r="E169" s="204">
        <v>17420</v>
      </c>
      <c r="F169" s="204">
        <v>21960</v>
      </c>
      <c r="G169" s="204">
        <v>26500</v>
      </c>
      <c r="H169" s="204">
        <v>31040</v>
      </c>
      <c r="I169" s="204">
        <v>35580</v>
      </c>
      <c r="J169" s="204">
        <v>40120</v>
      </c>
      <c r="K169" s="204">
        <v>44660</v>
      </c>
      <c r="M169" t="s">
        <v>288</v>
      </c>
      <c r="O169" t="s">
        <v>764</v>
      </c>
      <c r="P169" s="293">
        <v>322</v>
      </c>
      <c r="Q169" s="293">
        <v>378</v>
      </c>
      <c r="R169" s="293">
        <v>549</v>
      </c>
      <c r="S169" s="293">
        <v>719</v>
      </c>
      <c r="T169" s="293">
        <v>889</v>
      </c>
      <c r="U169" s="293">
        <v>1059</v>
      </c>
      <c r="V169">
        <v>331</v>
      </c>
    </row>
    <row r="170" spans="1:22">
      <c r="A170" t="s">
        <v>219</v>
      </c>
      <c r="B170">
        <v>333</v>
      </c>
      <c r="C170" t="s">
        <v>765</v>
      </c>
      <c r="D170" s="204">
        <v>12880</v>
      </c>
      <c r="E170" s="204">
        <v>17420</v>
      </c>
      <c r="F170" s="204">
        <v>21960</v>
      </c>
      <c r="G170" s="204">
        <v>26500</v>
      </c>
      <c r="H170" s="204">
        <v>31040</v>
      </c>
      <c r="I170" s="204">
        <v>35580</v>
      </c>
      <c r="J170" s="204">
        <v>40120</v>
      </c>
      <c r="K170" s="204">
        <v>44660</v>
      </c>
      <c r="M170" t="s">
        <v>288</v>
      </c>
      <c r="O170" t="s">
        <v>767</v>
      </c>
      <c r="P170" s="293">
        <v>322</v>
      </c>
      <c r="Q170" s="293">
        <v>378</v>
      </c>
      <c r="R170" s="293">
        <v>549</v>
      </c>
      <c r="S170" s="293">
        <v>719</v>
      </c>
      <c r="T170" s="293">
        <v>889</v>
      </c>
      <c r="U170" s="293">
        <v>1059</v>
      </c>
      <c r="V170">
        <v>333</v>
      </c>
    </row>
    <row r="171" spans="1:22">
      <c r="A171" t="s">
        <v>220</v>
      </c>
      <c r="B171">
        <v>335</v>
      </c>
      <c r="C171" t="s">
        <v>768</v>
      </c>
      <c r="D171" s="204">
        <v>15650</v>
      </c>
      <c r="E171" s="204">
        <v>17850</v>
      </c>
      <c r="F171" s="204">
        <v>21960</v>
      </c>
      <c r="G171" s="204">
        <v>26500</v>
      </c>
      <c r="H171" s="204">
        <v>31040</v>
      </c>
      <c r="I171" s="204">
        <v>35580</v>
      </c>
      <c r="J171" s="204">
        <v>40120</v>
      </c>
      <c r="K171" s="204">
        <v>44660</v>
      </c>
      <c r="M171" t="s">
        <v>288</v>
      </c>
      <c r="O171" t="s">
        <v>770</v>
      </c>
      <c r="P171" s="293">
        <v>391</v>
      </c>
      <c r="Q171" s="293">
        <v>418</v>
      </c>
      <c r="R171" s="293">
        <v>549</v>
      </c>
      <c r="S171" s="293">
        <v>719</v>
      </c>
      <c r="T171" s="293">
        <v>889</v>
      </c>
      <c r="U171" s="293">
        <v>1059</v>
      </c>
      <c r="V171">
        <v>335</v>
      </c>
    </row>
    <row r="172" spans="1:22">
      <c r="A172" t="s">
        <v>221</v>
      </c>
      <c r="B172">
        <v>337</v>
      </c>
      <c r="C172" t="s">
        <v>771</v>
      </c>
      <c r="D172" s="204">
        <v>12880</v>
      </c>
      <c r="E172" s="204">
        <v>17420</v>
      </c>
      <c r="F172" s="204">
        <v>21960</v>
      </c>
      <c r="G172" s="204">
        <v>26500</v>
      </c>
      <c r="H172" s="204">
        <v>31040</v>
      </c>
      <c r="I172" s="204">
        <v>35580</v>
      </c>
      <c r="J172" s="204">
        <v>40120</v>
      </c>
      <c r="K172" s="204">
        <v>44660</v>
      </c>
      <c r="M172" t="s">
        <v>288</v>
      </c>
      <c r="O172" t="s">
        <v>773</v>
      </c>
      <c r="P172" s="293">
        <v>322</v>
      </c>
      <c r="Q172" s="293">
        <v>378</v>
      </c>
      <c r="R172" s="293">
        <v>549</v>
      </c>
      <c r="S172" s="293">
        <v>719</v>
      </c>
      <c r="T172" s="293">
        <v>889</v>
      </c>
      <c r="U172" s="293">
        <v>1059</v>
      </c>
      <c r="V172">
        <v>337</v>
      </c>
    </row>
    <row r="173" spans="1:22">
      <c r="A173" t="s">
        <v>57</v>
      </c>
      <c r="B173">
        <v>339</v>
      </c>
      <c r="C173" t="s">
        <v>2348</v>
      </c>
      <c r="D173" s="204">
        <v>16650</v>
      </c>
      <c r="E173" s="204">
        <v>19000</v>
      </c>
      <c r="F173" s="204">
        <v>21960</v>
      </c>
      <c r="G173" s="204">
        <v>26500</v>
      </c>
      <c r="H173" s="204">
        <v>31040</v>
      </c>
      <c r="I173" s="204">
        <v>35580</v>
      </c>
      <c r="J173" s="204">
        <v>40120</v>
      </c>
      <c r="K173" s="204">
        <v>44660</v>
      </c>
      <c r="M173" t="s">
        <v>288</v>
      </c>
      <c r="O173" t="s">
        <v>775</v>
      </c>
      <c r="P173" s="293">
        <v>416</v>
      </c>
      <c r="Q173" s="293">
        <v>445</v>
      </c>
      <c r="R173" s="293">
        <v>549</v>
      </c>
      <c r="S173" s="293">
        <v>719</v>
      </c>
      <c r="T173" s="293">
        <v>889</v>
      </c>
      <c r="U173" s="293">
        <v>1059</v>
      </c>
      <c r="V173">
        <v>339</v>
      </c>
    </row>
    <row r="174" spans="1:22">
      <c r="A174" t="s">
        <v>222</v>
      </c>
      <c r="B174">
        <v>341</v>
      </c>
      <c r="C174" t="s">
        <v>776</v>
      </c>
      <c r="D174" s="204">
        <v>12880</v>
      </c>
      <c r="E174" s="204">
        <v>17420</v>
      </c>
      <c r="F174" s="204">
        <v>21960</v>
      </c>
      <c r="G174" s="204">
        <v>26500</v>
      </c>
      <c r="H174" s="204">
        <v>31040</v>
      </c>
      <c r="I174" s="204">
        <v>35580</v>
      </c>
      <c r="J174" s="204">
        <v>40120</v>
      </c>
      <c r="K174" s="204">
        <v>44660</v>
      </c>
      <c r="M174" t="s">
        <v>288</v>
      </c>
      <c r="O174" t="s">
        <v>778</v>
      </c>
      <c r="P174" s="293">
        <v>322</v>
      </c>
      <c r="Q174" s="293">
        <v>378</v>
      </c>
      <c r="R174" s="293">
        <v>549</v>
      </c>
      <c r="S174" s="293">
        <v>719</v>
      </c>
      <c r="T174" s="293">
        <v>889</v>
      </c>
      <c r="U174" s="293">
        <v>1059</v>
      </c>
      <c r="V174">
        <v>341</v>
      </c>
    </row>
    <row r="175" spans="1:22">
      <c r="A175" t="s">
        <v>223</v>
      </c>
      <c r="B175">
        <v>343</v>
      </c>
      <c r="C175" t="s">
        <v>779</v>
      </c>
      <c r="D175" s="204">
        <v>12880</v>
      </c>
      <c r="E175" s="204">
        <v>17420</v>
      </c>
      <c r="F175" s="204">
        <v>21960</v>
      </c>
      <c r="G175" s="204">
        <v>26500</v>
      </c>
      <c r="H175" s="204">
        <v>31040</v>
      </c>
      <c r="I175" s="204">
        <v>35580</v>
      </c>
      <c r="J175" s="204">
        <v>40120</v>
      </c>
      <c r="K175" s="204">
        <v>44660</v>
      </c>
      <c r="M175" t="s">
        <v>288</v>
      </c>
      <c r="O175" t="s">
        <v>781</v>
      </c>
      <c r="P175" s="293">
        <v>322</v>
      </c>
      <c r="Q175" s="293">
        <v>378</v>
      </c>
      <c r="R175" s="293">
        <v>549</v>
      </c>
      <c r="S175" s="293">
        <v>719</v>
      </c>
      <c r="T175" s="293">
        <v>889</v>
      </c>
      <c r="U175" s="293">
        <v>1059</v>
      </c>
      <c r="V175">
        <v>343</v>
      </c>
    </row>
    <row r="176" spans="1:22">
      <c r="A176" t="s">
        <v>224</v>
      </c>
      <c r="B176">
        <v>345</v>
      </c>
      <c r="C176" t="s">
        <v>782</v>
      </c>
      <c r="D176" s="204">
        <v>12880</v>
      </c>
      <c r="E176" s="204">
        <v>17420</v>
      </c>
      <c r="F176" s="204">
        <v>21960</v>
      </c>
      <c r="G176" s="204">
        <v>26500</v>
      </c>
      <c r="H176" s="204">
        <v>31040</v>
      </c>
      <c r="I176" s="204">
        <v>35580</v>
      </c>
      <c r="J176" s="204">
        <v>40120</v>
      </c>
      <c r="K176" s="204">
        <v>44660</v>
      </c>
      <c r="M176" t="s">
        <v>288</v>
      </c>
      <c r="O176" t="s">
        <v>784</v>
      </c>
      <c r="P176" s="293">
        <v>322</v>
      </c>
      <c r="Q176" s="293">
        <v>378</v>
      </c>
      <c r="R176" s="293">
        <v>549</v>
      </c>
      <c r="S176" s="293">
        <v>719</v>
      </c>
      <c r="T176" s="293">
        <v>889</v>
      </c>
      <c r="U176" s="293">
        <v>1059</v>
      </c>
      <c r="V176">
        <v>345</v>
      </c>
    </row>
    <row r="177" spans="1:22">
      <c r="A177" t="s">
        <v>225</v>
      </c>
      <c r="B177">
        <v>347</v>
      </c>
      <c r="C177" t="s">
        <v>785</v>
      </c>
      <c r="D177" s="204">
        <v>13950</v>
      </c>
      <c r="E177" s="204">
        <v>17420</v>
      </c>
      <c r="F177" s="204">
        <v>21960</v>
      </c>
      <c r="G177" s="204">
        <v>26500</v>
      </c>
      <c r="H177" s="204">
        <v>31040</v>
      </c>
      <c r="I177" s="204">
        <v>35580</v>
      </c>
      <c r="J177" s="204">
        <v>40120</v>
      </c>
      <c r="K177" s="204">
        <v>44660</v>
      </c>
      <c r="M177" t="s">
        <v>288</v>
      </c>
      <c r="O177" t="s">
        <v>787</v>
      </c>
      <c r="P177" s="293">
        <v>348</v>
      </c>
      <c r="Q177" s="293">
        <v>378</v>
      </c>
      <c r="R177" s="293">
        <v>549</v>
      </c>
      <c r="S177" s="293">
        <v>719</v>
      </c>
      <c r="T177" s="293">
        <v>889</v>
      </c>
      <c r="U177" s="293">
        <v>1059</v>
      </c>
      <c r="V177">
        <v>347</v>
      </c>
    </row>
    <row r="178" spans="1:22">
      <c r="A178" t="s">
        <v>226</v>
      </c>
      <c r="B178">
        <v>349</v>
      </c>
      <c r="C178" t="s">
        <v>788</v>
      </c>
      <c r="D178" s="204">
        <v>12880</v>
      </c>
      <c r="E178" s="204">
        <v>17420</v>
      </c>
      <c r="F178" s="204">
        <v>21960</v>
      </c>
      <c r="G178" s="204">
        <v>26500</v>
      </c>
      <c r="H178" s="204">
        <v>31040</v>
      </c>
      <c r="I178" s="204">
        <v>35580</v>
      </c>
      <c r="J178" s="204">
        <v>40120</v>
      </c>
      <c r="K178" s="204">
        <v>44660</v>
      </c>
      <c r="M178" t="s">
        <v>288</v>
      </c>
      <c r="O178" t="s">
        <v>790</v>
      </c>
      <c r="P178" s="293">
        <v>322</v>
      </c>
      <c r="Q178" s="293">
        <v>378</v>
      </c>
      <c r="R178" s="293">
        <v>549</v>
      </c>
      <c r="S178" s="293">
        <v>719</v>
      </c>
      <c r="T178" s="293">
        <v>889</v>
      </c>
      <c r="U178" s="293">
        <v>1059</v>
      </c>
      <c r="V178">
        <v>349</v>
      </c>
    </row>
    <row r="179" spans="1:22">
      <c r="A179" t="s">
        <v>227</v>
      </c>
      <c r="B179">
        <v>351</v>
      </c>
      <c r="C179" t="s">
        <v>2361</v>
      </c>
      <c r="D179" s="204">
        <v>12880</v>
      </c>
      <c r="E179" s="204">
        <v>17420</v>
      </c>
      <c r="F179" s="204">
        <v>21960</v>
      </c>
      <c r="G179" s="204">
        <v>26500</v>
      </c>
      <c r="H179" s="204">
        <v>31040</v>
      </c>
      <c r="I179" s="204">
        <v>35580</v>
      </c>
      <c r="J179" s="204">
        <v>40120</v>
      </c>
      <c r="K179" s="204">
        <v>44660</v>
      </c>
      <c r="M179" t="s">
        <v>288</v>
      </c>
      <c r="O179" t="s">
        <v>793</v>
      </c>
      <c r="P179" s="293">
        <v>322</v>
      </c>
      <c r="Q179" s="293">
        <v>378</v>
      </c>
      <c r="R179" s="293">
        <v>549</v>
      </c>
      <c r="S179" s="293">
        <v>719</v>
      </c>
      <c r="T179" s="293">
        <v>889</v>
      </c>
      <c r="U179" s="293">
        <v>1059</v>
      </c>
      <c r="V179">
        <v>351</v>
      </c>
    </row>
    <row r="180" spans="1:22">
      <c r="A180" t="s">
        <v>228</v>
      </c>
      <c r="B180">
        <v>353</v>
      </c>
      <c r="C180" t="s">
        <v>794</v>
      </c>
      <c r="D180" s="204">
        <v>13300</v>
      </c>
      <c r="E180" s="204">
        <v>17420</v>
      </c>
      <c r="F180" s="204">
        <v>21960</v>
      </c>
      <c r="G180" s="204">
        <v>26500</v>
      </c>
      <c r="H180" s="204">
        <v>31040</v>
      </c>
      <c r="I180" s="204">
        <v>35580</v>
      </c>
      <c r="J180" s="204">
        <v>40120</v>
      </c>
      <c r="K180" s="204">
        <v>44660</v>
      </c>
      <c r="M180" t="s">
        <v>288</v>
      </c>
      <c r="O180" t="s">
        <v>796</v>
      </c>
      <c r="P180" s="293">
        <v>332</v>
      </c>
      <c r="Q180" s="293">
        <v>378</v>
      </c>
      <c r="R180" s="293">
        <v>549</v>
      </c>
      <c r="S180" s="293">
        <v>719</v>
      </c>
      <c r="T180" s="293">
        <v>889</v>
      </c>
      <c r="U180" s="293">
        <v>1059</v>
      </c>
      <c r="V180">
        <v>353</v>
      </c>
    </row>
    <row r="181" spans="1:22">
      <c r="A181" t="s">
        <v>38</v>
      </c>
      <c r="B181">
        <v>355</v>
      </c>
      <c r="C181" t="s">
        <v>797</v>
      </c>
      <c r="D181" s="204">
        <v>14600</v>
      </c>
      <c r="E181" s="204">
        <v>17420</v>
      </c>
      <c r="F181" s="204">
        <v>21960</v>
      </c>
      <c r="G181" s="204">
        <v>26500</v>
      </c>
      <c r="H181" s="204">
        <v>31040</v>
      </c>
      <c r="I181" s="204">
        <v>35580</v>
      </c>
      <c r="J181" s="204">
        <v>40120</v>
      </c>
      <c r="K181" s="204">
        <v>44660</v>
      </c>
      <c r="M181" t="s">
        <v>288</v>
      </c>
      <c r="O181" t="s">
        <v>799</v>
      </c>
      <c r="P181" s="293">
        <v>365</v>
      </c>
      <c r="Q181" s="293">
        <v>390</v>
      </c>
      <c r="R181" s="293">
        <v>549</v>
      </c>
      <c r="S181" s="293">
        <v>719</v>
      </c>
      <c r="T181" s="293">
        <v>889</v>
      </c>
      <c r="U181" s="293">
        <v>1059</v>
      </c>
      <c r="V181">
        <v>355</v>
      </c>
    </row>
    <row r="182" spans="1:22">
      <c r="A182" t="s">
        <v>229</v>
      </c>
      <c r="B182">
        <v>357</v>
      </c>
      <c r="C182" t="s">
        <v>800</v>
      </c>
      <c r="D182" s="204">
        <v>13700</v>
      </c>
      <c r="E182" s="204">
        <v>17420</v>
      </c>
      <c r="F182" s="204">
        <v>21960</v>
      </c>
      <c r="G182" s="204">
        <v>26500</v>
      </c>
      <c r="H182" s="204">
        <v>31040</v>
      </c>
      <c r="I182" s="204">
        <v>35580</v>
      </c>
      <c r="J182" s="204">
        <v>40120</v>
      </c>
      <c r="K182" s="204">
        <v>44660</v>
      </c>
      <c r="M182" t="s">
        <v>288</v>
      </c>
      <c r="O182" t="s">
        <v>802</v>
      </c>
      <c r="P182" s="293">
        <v>342</v>
      </c>
      <c r="Q182" s="293">
        <v>378</v>
      </c>
      <c r="R182" s="293">
        <v>549</v>
      </c>
      <c r="S182" s="293">
        <v>719</v>
      </c>
      <c r="T182" s="293">
        <v>889</v>
      </c>
      <c r="U182" s="293">
        <v>1059</v>
      </c>
      <c r="V182">
        <v>357</v>
      </c>
    </row>
    <row r="183" spans="1:22">
      <c r="A183" t="s">
        <v>230</v>
      </c>
      <c r="B183">
        <v>359</v>
      </c>
      <c r="C183" t="s">
        <v>2362</v>
      </c>
      <c r="D183" s="204">
        <v>16300</v>
      </c>
      <c r="E183" s="204">
        <v>18600</v>
      </c>
      <c r="F183" s="204">
        <v>21960</v>
      </c>
      <c r="G183" s="204">
        <v>26500</v>
      </c>
      <c r="H183" s="204">
        <v>31040</v>
      </c>
      <c r="I183" s="204">
        <v>35580</v>
      </c>
      <c r="J183" s="204">
        <v>40120</v>
      </c>
      <c r="K183" s="204">
        <v>44660</v>
      </c>
      <c r="M183" t="s">
        <v>288</v>
      </c>
      <c r="O183" t="s">
        <v>805</v>
      </c>
      <c r="P183" s="293">
        <v>407</v>
      </c>
      <c r="Q183" s="293">
        <v>436</v>
      </c>
      <c r="R183" s="293">
        <v>549</v>
      </c>
      <c r="S183" s="293">
        <v>719</v>
      </c>
      <c r="T183" s="293">
        <v>889</v>
      </c>
      <c r="U183" s="293">
        <v>1059</v>
      </c>
      <c r="V183">
        <v>359</v>
      </c>
    </row>
    <row r="184" spans="1:22">
      <c r="A184" t="s">
        <v>32</v>
      </c>
      <c r="B184">
        <v>361</v>
      </c>
      <c r="C184" t="s">
        <v>2354</v>
      </c>
      <c r="D184" s="204">
        <v>13850</v>
      </c>
      <c r="E184" s="204">
        <v>17420</v>
      </c>
      <c r="F184" s="204">
        <v>21960</v>
      </c>
      <c r="G184" s="204">
        <v>26500</v>
      </c>
      <c r="H184" s="204">
        <v>31040</v>
      </c>
      <c r="I184" s="204">
        <v>35580</v>
      </c>
      <c r="J184" s="204">
        <v>40120</v>
      </c>
      <c r="K184" s="204">
        <v>44660</v>
      </c>
      <c r="M184" t="s">
        <v>288</v>
      </c>
      <c r="O184" t="s">
        <v>807</v>
      </c>
      <c r="P184" s="293">
        <v>346</v>
      </c>
      <c r="Q184" s="293">
        <v>378</v>
      </c>
      <c r="R184" s="293">
        <v>549</v>
      </c>
      <c r="S184" s="293">
        <v>719</v>
      </c>
      <c r="T184" s="293">
        <v>889</v>
      </c>
      <c r="U184" s="293">
        <v>1059</v>
      </c>
      <c r="V184">
        <v>361</v>
      </c>
    </row>
    <row r="185" spans="1:22">
      <c r="A185" t="s">
        <v>231</v>
      </c>
      <c r="B185">
        <v>363</v>
      </c>
      <c r="C185" t="s">
        <v>808</v>
      </c>
      <c r="D185" s="204">
        <v>12880</v>
      </c>
      <c r="E185" s="204">
        <v>17420</v>
      </c>
      <c r="F185" s="204">
        <v>21960</v>
      </c>
      <c r="G185" s="204">
        <v>26500</v>
      </c>
      <c r="H185" s="204">
        <v>31040</v>
      </c>
      <c r="I185" s="204">
        <v>35580</v>
      </c>
      <c r="J185" s="204">
        <v>40120</v>
      </c>
      <c r="K185" s="204">
        <v>44660</v>
      </c>
      <c r="M185" t="s">
        <v>288</v>
      </c>
      <c r="O185" t="s">
        <v>810</v>
      </c>
      <c r="P185" s="293">
        <v>322</v>
      </c>
      <c r="Q185" s="293">
        <v>378</v>
      </c>
      <c r="R185" s="293">
        <v>549</v>
      </c>
      <c r="S185" s="293">
        <v>719</v>
      </c>
      <c r="T185" s="293">
        <v>889</v>
      </c>
      <c r="U185" s="293">
        <v>1059</v>
      </c>
      <c r="V185">
        <v>363</v>
      </c>
    </row>
    <row r="186" spans="1:22">
      <c r="A186" t="s">
        <v>232</v>
      </c>
      <c r="B186">
        <v>365</v>
      </c>
      <c r="C186" t="s">
        <v>811</v>
      </c>
      <c r="D186" s="204">
        <v>12880</v>
      </c>
      <c r="E186" s="204">
        <v>17420</v>
      </c>
      <c r="F186" s="204">
        <v>21960</v>
      </c>
      <c r="G186" s="204">
        <v>26500</v>
      </c>
      <c r="H186" s="204">
        <v>31040</v>
      </c>
      <c r="I186" s="204">
        <v>35580</v>
      </c>
      <c r="J186" s="204">
        <v>40120</v>
      </c>
      <c r="K186" s="204">
        <v>44660</v>
      </c>
      <c r="M186" t="s">
        <v>288</v>
      </c>
      <c r="O186" t="s">
        <v>813</v>
      </c>
      <c r="P186" s="293">
        <v>322</v>
      </c>
      <c r="Q186" s="293">
        <v>378</v>
      </c>
      <c r="R186" s="293">
        <v>549</v>
      </c>
      <c r="S186" s="293">
        <v>719</v>
      </c>
      <c r="T186" s="293">
        <v>889</v>
      </c>
      <c r="U186" s="293">
        <v>1059</v>
      </c>
      <c r="V186">
        <v>365</v>
      </c>
    </row>
    <row r="187" spans="1:22">
      <c r="A187" t="s">
        <v>48</v>
      </c>
      <c r="B187">
        <v>367</v>
      </c>
      <c r="C187" t="s">
        <v>646</v>
      </c>
      <c r="D187" s="204">
        <v>17000</v>
      </c>
      <c r="E187" s="204">
        <v>19400</v>
      </c>
      <c r="F187" s="204">
        <v>21960</v>
      </c>
      <c r="G187" s="204">
        <v>26500</v>
      </c>
      <c r="H187" s="204">
        <v>31040</v>
      </c>
      <c r="I187" s="204">
        <v>35580</v>
      </c>
      <c r="J187" s="204">
        <v>40120</v>
      </c>
      <c r="K187" s="204">
        <v>44660</v>
      </c>
      <c r="M187" t="s">
        <v>288</v>
      </c>
      <c r="O187" t="s">
        <v>815</v>
      </c>
      <c r="P187" s="293">
        <v>425</v>
      </c>
      <c r="Q187" s="293">
        <v>455</v>
      </c>
      <c r="R187" s="293">
        <v>549</v>
      </c>
      <c r="S187" s="293">
        <v>719</v>
      </c>
      <c r="T187" s="293">
        <v>889</v>
      </c>
      <c r="U187" s="293">
        <v>1059</v>
      </c>
      <c r="V187">
        <v>367</v>
      </c>
    </row>
    <row r="188" spans="1:22">
      <c r="A188" t="s">
        <v>233</v>
      </c>
      <c r="B188">
        <v>369</v>
      </c>
      <c r="C188" t="s">
        <v>816</v>
      </c>
      <c r="D188" s="204">
        <v>13000</v>
      </c>
      <c r="E188" s="204">
        <v>17420</v>
      </c>
      <c r="F188" s="204">
        <v>21960</v>
      </c>
      <c r="G188" s="204">
        <v>26500</v>
      </c>
      <c r="H188" s="204">
        <v>31040</v>
      </c>
      <c r="I188" s="204">
        <v>35580</v>
      </c>
      <c r="J188" s="204">
        <v>40120</v>
      </c>
      <c r="K188" s="204">
        <v>44660</v>
      </c>
      <c r="M188" t="s">
        <v>288</v>
      </c>
      <c r="O188" t="s">
        <v>818</v>
      </c>
      <c r="P188" s="293">
        <v>325</v>
      </c>
      <c r="Q188" s="293">
        <v>378</v>
      </c>
      <c r="R188" s="293">
        <v>549</v>
      </c>
      <c r="S188" s="293">
        <v>719</v>
      </c>
      <c r="T188" s="293">
        <v>889</v>
      </c>
      <c r="U188" s="293">
        <v>1059</v>
      </c>
      <c r="V188">
        <v>369</v>
      </c>
    </row>
    <row r="189" spans="1:22">
      <c r="A189" t="s">
        <v>234</v>
      </c>
      <c r="B189">
        <v>371</v>
      </c>
      <c r="C189" t="s">
        <v>819</v>
      </c>
      <c r="D189" s="204">
        <v>14850</v>
      </c>
      <c r="E189" s="204">
        <v>17420</v>
      </c>
      <c r="F189" s="204">
        <v>21960</v>
      </c>
      <c r="G189" s="204">
        <v>26500</v>
      </c>
      <c r="H189" s="204">
        <v>31040</v>
      </c>
      <c r="I189" s="204">
        <v>35580</v>
      </c>
      <c r="J189" s="204">
        <v>40120</v>
      </c>
      <c r="K189" s="204">
        <v>44660</v>
      </c>
      <c r="M189" t="s">
        <v>288</v>
      </c>
      <c r="O189" t="s">
        <v>821</v>
      </c>
      <c r="P189" s="293">
        <v>371</v>
      </c>
      <c r="Q189" s="293">
        <v>397</v>
      </c>
      <c r="R189" s="293">
        <v>549</v>
      </c>
      <c r="S189" s="293">
        <v>719</v>
      </c>
      <c r="T189" s="293">
        <v>889</v>
      </c>
      <c r="U189" s="293">
        <v>1059</v>
      </c>
      <c r="V189">
        <v>371</v>
      </c>
    </row>
    <row r="190" spans="1:22">
      <c r="A190" t="s">
        <v>235</v>
      </c>
      <c r="B190">
        <v>373</v>
      </c>
      <c r="C190" t="s">
        <v>822</v>
      </c>
      <c r="D190" s="204">
        <v>12880</v>
      </c>
      <c r="E190" s="204">
        <v>17420</v>
      </c>
      <c r="F190" s="204">
        <v>21960</v>
      </c>
      <c r="G190" s="204">
        <v>26500</v>
      </c>
      <c r="H190" s="204">
        <v>31040</v>
      </c>
      <c r="I190" s="204">
        <v>35580</v>
      </c>
      <c r="J190" s="204">
        <v>40120</v>
      </c>
      <c r="K190" s="204">
        <v>44660</v>
      </c>
      <c r="M190" t="s">
        <v>288</v>
      </c>
      <c r="O190" t="s">
        <v>824</v>
      </c>
      <c r="P190" s="293">
        <v>322</v>
      </c>
      <c r="Q190" s="293">
        <v>378</v>
      </c>
      <c r="R190" s="293">
        <v>549</v>
      </c>
      <c r="S190" s="293">
        <v>719</v>
      </c>
      <c r="T190" s="293">
        <v>889</v>
      </c>
      <c r="U190" s="293">
        <v>1059</v>
      </c>
      <c r="V190">
        <v>373</v>
      </c>
    </row>
    <row r="191" spans="1:22">
      <c r="A191" t="s">
        <v>23</v>
      </c>
      <c r="B191">
        <v>375</v>
      </c>
      <c r="C191" t="s">
        <v>2343</v>
      </c>
      <c r="D191" s="204">
        <v>15050</v>
      </c>
      <c r="E191" s="204">
        <v>17420</v>
      </c>
      <c r="F191" s="204">
        <v>21960</v>
      </c>
      <c r="G191" s="204">
        <v>26500</v>
      </c>
      <c r="H191" s="204">
        <v>31040</v>
      </c>
      <c r="I191" s="204">
        <v>35580</v>
      </c>
      <c r="J191" s="204">
        <v>40120</v>
      </c>
      <c r="K191" s="204">
        <v>44660</v>
      </c>
      <c r="M191" t="s">
        <v>288</v>
      </c>
      <c r="O191" t="s">
        <v>826</v>
      </c>
      <c r="P191" s="293">
        <v>376</v>
      </c>
      <c r="Q191" s="293">
        <v>403</v>
      </c>
      <c r="R191" s="293">
        <v>549</v>
      </c>
      <c r="S191" s="293">
        <v>719</v>
      </c>
      <c r="T191" s="293">
        <v>889</v>
      </c>
      <c r="U191" s="293">
        <v>1059</v>
      </c>
      <c r="V191">
        <v>375</v>
      </c>
    </row>
    <row r="192" spans="1:22">
      <c r="A192" t="s">
        <v>236</v>
      </c>
      <c r="B192">
        <v>377</v>
      </c>
      <c r="C192" t="s">
        <v>827</v>
      </c>
      <c r="D192" s="204">
        <v>12880</v>
      </c>
      <c r="E192" s="204">
        <v>17420</v>
      </c>
      <c r="F192" s="204">
        <v>21960</v>
      </c>
      <c r="G192" s="204">
        <v>26500</v>
      </c>
      <c r="H192" s="204">
        <v>31040</v>
      </c>
      <c r="I192" s="204">
        <v>35580</v>
      </c>
      <c r="J192" s="204">
        <v>40120</v>
      </c>
      <c r="K192" s="204">
        <v>44660</v>
      </c>
      <c r="M192" t="s">
        <v>288</v>
      </c>
      <c r="O192" t="s">
        <v>829</v>
      </c>
      <c r="P192" s="293">
        <v>322</v>
      </c>
      <c r="Q192" s="293">
        <v>378</v>
      </c>
      <c r="R192" s="293">
        <v>549</v>
      </c>
      <c r="S192" s="293">
        <v>719</v>
      </c>
      <c r="T192" s="293">
        <v>889</v>
      </c>
      <c r="U192" s="293">
        <v>1059</v>
      </c>
      <c r="V192">
        <v>377</v>
      </c>
    </row>
    <row r="193" spans="1:22">
      <c r="A193" t="s">
        <v>237</v>
      </c>
      <c r="B193">
        <v>379</v>
      </c>
      <c r="C193" t="s">
        <v>830</v>
      </c>
      <c r="D193" s="204">
        <v>14100</v>
      </c>
      <c r="E193" s="204">
        <v>17420</v>
      </c>
      <c r="F193" s="204">
        <v>21960</v>
      </c>
      <c r="G193" s="204">
        <v>26500</v>
      </c>
      <c r="H193" s="204">
        <v>31040</v>
      </c>
      <c r="I193" s="204">
        <v>35580</v>
      </c>
      <c r="J193" s="204">
        <v>40120</v>
      </c>
      <c r="K193" s="204">
        <v>44660</v>
      </c>
      <c r="M193" t="s">
        <v>288</v>
      </c>
      <c r="O193" t="s">
        <v>832</v>
      </c>
      <c r="P193" s="293">
        <v>352</v>
      </c>
      <c r="Q193" s="293">
        <v>378</v>
      </c>
      <c r="R193" s="293">
        <v>549</v>
      </c>
      <c r="S193" s="293">
        <v>719</v>
      </c>
      <c r="T193" s="293">
        <v>889</v>
      </c>
      <c r="U193" s="293">
        <v>1059</v>
      </c>
      <c r="V193">
        <v>379</v>
      </c>
    </row>
    <row r="194" spans="1:22">
      <c r="A194" t="s">
        <v>24</v>
      </c>
      <c r="B194">
        <v>381</v>
      </c>
      <c r="C194" t="s">
        <v>2343</v>
      </c>
      <c r="D194" s="204">
        <v>15050</v>
      </c>
      <c r="E194" s="204">
        <v>17420</v>
      </c>
      <c r="F194" s="204">
        <v>21960</v>
      </c>
      <c r="G194" s="204">
        <v>26500</v>
      </c>
      <c r="H194" s="204">
        <v>31040</v>
      </c>
      <c r="I194" s="204">
        <v>35580</v>
      </c>
      <c r="J194" s="204">
        <v>40120</v>
      </c>
      <c r="K194" s="204">
        <v>44660</v>
      </c>
      <c r="M194" t="s">
        <v>288</v>
      </c>
      <c r="O194" t="s">
        <v>834</v>
      </c>
      <c r="P194" s="293">
        <v>376</v>
      </c>
      <c r="Q194" s="293">
        <v>403</v>
      </c>
      <c r="R194" s="293">
        <v>549</v>
      </c>
      <c r="S194" s="293">
        <v>719</v>
      </c>
      <c r="T194" s="293">
        <v>889</v>
      </c>
      <c r="U194" s="293">
        <v>1059</v>
      </c>
      <c r="V194">
        <v>381</v>
      </c>
    </row>
    <row r="195" spans="1:22">
      <c r="A195" t="s">
        <v>238</v>
      </c>
      <c r="B195">
        <v>383</v>
      </c>
      <c r="C195" t="s">
        <v>835</v>
      </c>
      <c r="D195" s="204">
        <v>16350</v>
      </c>
      <c r="E195" s="204">
        <v>18700</v>
      </c>
      <c r="F195" s="204">
        <v>21960</v>
      </c>
      <c r="G195" s="204">
        <v>26500</v>
      </c>
      <c r="H195" s="204">
        <v>31040</v>
      </c>
      <c r="I195" s="204">
        <v>35580</v>
      </c>
      <c r="J195" s="204">
        <v>40120</v>
      </c>
      <c r="K195" s="204">
        <v>44660</v>
      </c>
      <c r="M195" t="s">
        <v>288</v>
      </c>
      <c r="O195" t="s">
        <v>837</v>
      </c>
      <c r="P195" s="293">
        <v>408</v>
      </c>
      <c r="Q195" s="293">
        <v>438</v>
      </c>
      <c r="R195" s="293">
        <v>549</v>
      </c>
      <c r="S195" s="293">
        <v>719</v>
      </c>
      <c r="T195" s="293">
        <v>889</v>
      </c>
      <c r="U195" s="293">
        <v>1059</v>
      </c>
      <c r="V195">
        <v>383</v>
      </c>
    </row>
    <row r="196" spans="1:22">
      <c r="A196" t="s">
        <v>239</v>
      </c>
      <c r="B196">
        <v>385</v>
      </c>
      <c r="C196" t="s">
        <v>838</v>
      </c>
      <c r="D196" s="204">
        <v>12880</v>
      </c>
      <c r="E196" s="204">
        <v>17420</v>
      </c>
      <c r="F196" s="204">
        <v>21960</v>
      </c>
      <c r="G196" s="204">
        <v>26500</v>
      </c>
      <c r="H196" s="204">
        <v>31040</v>
      </c>
      <c r="I196" s="204">
        <v>35580</v>
      </c>
      <c r="J196" s="204">
        <v>40120</v>
      </c>
      <c r="K196" s="204">
        <v>44660</v>
      </c>
      <c r="M196" t="s">
        <v>288</v>
      </c>
      <c r="O196" t="s">
        <v>840</v>
      </c>
      <c r="P196" s="293">
        <v>322</v>
      </c>
      <c r="Q196" s="293">
        <v>378</v>
      </c>
      <c r="R196" s="293">
        <v>549</v>
      </c>
      <c r="S196" s="293">
        <v>719</v>
      </c>
      <c r="T196" s="293">
        <v>889</v>
      </c>
      <c r="U196" s="293">
        <v>1059</v>
      </c>
      <c r="V196">
        <v>385</v>
      </c>
    </row>
    <row r="197" spans="1:22">
      <c r="A197" t="s">
        <v>240</v>
      </c>
      <c r="B197">
        <v>387</v>
      </c>
      <c r="C197" t="s">
        <v>841</v>
      </c>
      <c r="D197" s="204">
        <v>12880</v>
      </c>
      <c r="E197" s="204">
        <v>17420</v>
      </c>
      <c r="F197" s="204">
        <v>21960</v>
      </c>
      <c r="G197" s="204">
        <v>26500</v>
      </c>
      <c r="H197" s="204">
        <v>31040</v>
      </c>
      <c r="I197" s="204">
        <v>35580</v>
      </c>
      <c r="J197" s="204">
        <v>40120</v>
      </c>
      <c r="K197" s="204">
        <v>44660</v>
      </c>
      <c r="M197" t="s">
        <v>288</v>
      </c>
      <c r="O197" t="s">
        <v>843</v>
      </c>
      <c r="P197" s="293">
        <v>322</v>
      </c>
      <c r="Q197" s="293">
        <v>378</v>
      </c>
      <c r="R197" s="293">
        <v>549</v>
      </c>
      <c r="S197" s="293">
        <v>719</v>
      </c>
      <c r="T197" s="293">
        <v>889</v>
      </c>
      <c r="U197" s="293">
        <v>1059</v>
      </c>
      <c r="V197">
        <v>387</v>
      </c>
    </row>
    <row r="198" spans="1:22">
      <c r="A198" t="s">
        <v>241</v>
      </c>
      <c r="B198">
        <v>389</v>
      </c>
      <c r="C198" t="s">
        <v>844</v>
      </c>
      <c r="D198" s="204">
        <v>13950</v>
      </c>
      <c r="E198" s="204">
        <v>17420</v>
      </c>
      <c r="F198" s="204">
        <v>21960</v>
      </c>
      <c r="G198" s="204">
        <v>26500</v>
      </c>
      <c r="H198" s="204">
        <v>31040</v>
      </c>
      <c r="I198" s="204">
        <v>35580</v>
      </c>
      <c r="J198" s="204">
        <v>40120</v>
      </c>
      <c r="K198" s="204">
        <v>44660</v>
      </c>
      <c r="M198" t="s">
        <v>288</v>
      </c>
      <c r="O198" t="s">
        <v>846</v>
      </c>
      <c r="P198" s="293">
        <v>348</v>
      </c>
      <c r="Q198" s="293">
        <v>378</v>
      </c>
      <c r="R198" s="293">
        <v>549</v>
      </c>
      <c r="S198" s="293">
        <v>719</v>
      </c>
      <c r="T198" s="293">
        <v>889</v>
      </c>
      <c r="U198" s="293">
        <v>1059</v>
      </c>
      <c r="V198">
        <v>389</v>
      </c>
    </row>
    <row r="199" spans="1:22">
      <c r="A199" t="s">
        <v>242</v>
      </c>
      <c r="B199">
        <v>391</v>
      </c>
      <c r="C199" t="s">
        <v>847</v>
      </c>
      <c r="D199" s="204">
        <v>12900</v>
      </c>
      <c r="E199" s="204">
        <v>17420</v>
      </c>
      <c r="F199" s="204">
        <v>21960</v>
      </c>
      <c r="G199" s="204">
        <v>26500</v>
      </c>
      <c r="H199" s="204">
        <v>31040</v>
      </c>
      <c r="I199" s="204">
        <v>35580</v>
      </c>
      <c r="J199" s="204">
        <v>40120</v>
      </c>
      <c r="K199" s="204">
        <v>44660</v>
      </c>
      <c r="M199" t="s">
        <v>288</v>
      </c>
      <c r="O199" t="s">
        <v>849</v>
      </c>
      <c r="P199" s="293">
        <v>322</v>
      </c>
      <c r="Q199" s="293">
        <v>378</v>
      </c>
      <c r="R199" s="293">
        <v>549</v>
      </c>
      <c r="S199" s="293">
        <v>719</v>
      </c>
      <c r="T199" s="293">
        <v>889</v>
      </c>
      <c r="U199" s="293">
        <v>1059</v>
      </c>
      <c r="V199">
        <v>391</v>
      </c>
    </row>
    <row r="200" spans="1:22">
      <c r="A200" t="s">
        <v>243</v>
      </c>
      <c r="B200">
        <v>393</v>
      </c>
      <c r="C200" t="s">
        <v>850</v>
      </c>
      <c r="D200" s="204">
        <v>19150</v>
      </c>
      <c r="E200" s="204">
        <v>21850</v>
      </c>
      <c r="F200" s="204">
        <v>24600</v>
      </c>
      <c r="G200" s="204">
        <v>27300</v>
      </c>
      <c r="H200" s="204">
        <v>31040</v>
      </c>
      <c r="I200" s="204">
        <v>35580</v>
      </c>
      <c r="J200" s="204">
        <v>40120</v>
      </c>
      <c r="K200" s="204">
        <v>44660</v>
      </c>
      <c r="M200" t="s">
        <v>288</v>
      </c>
      <c r="O200" t="s">
        <v>852</v>
      </c>
      <c r="P200" s="293">
        <v>478</v>
      </c>
      <c r="Q200" s="293">
        <v>512</v>
      </c>
      <c r="R200" s="293">
        <v>615</v>
      </c>
      <c r="S200" s="293">
        <v>719</v>
      </c>
      <c r="T200" s="293">
        <v>889</v>
      </c>
      <c r="U200" s="293">
        <v>1059</v>
      </c>
      <c r="V200">
        <v>393</v>
      </c>
    </row>
    <row r="201" spans="1:22">
      <c r="A201" t="s">
        <v>36</v>
      </c>
      <c r="B201">
        <v>395</v>
      </c>
      <c r="C201" t="s">
        <v>348</v>
      </c>
      <c r="D201" s="204">
        <v>14500</v>
      </c>
      <c r="E201" s="204">
        <v>17420</v>
      </c>
      <c r="F201" s="204">
        <v>21960</v>
      </c>
      <c r="G201" s="204">
        <v>26500</v>
      </c>
      <c r="H201" s="204">
        <v>31040</v>
      </c>
      <c r="I201" s="204">
        <v>35580</v>
      </c>
      <c r="J201" s="204">
        <v>40120</v>
      </c>
      <c r="K201" s="204">
        <v>44660</v>
      </c>
      <c r="M201" t="s">
        <v>288</v>
      </c>
      <c r="O201" t="s">
        <v>854</v>
      </c>
      <c r="P201" s="293">
        <v>362</v>
      </c>
      <c r="Q201" s="293">
        <v>388</v>
      </c>
      <c r="R201" s="293">
        <v>549</v>
      </c>
      <c r="S201" s="293">
        <v>719</v>
      </c>
      <c r="T201" s="293">
        <v>889</v>
      </c>
      <c r="U201" s="293">
        <v>1059</v>
      </c>
      <c r="V201">
        <v>395</v>
      </c>
    </row>
    <row r="202" spans="1:22">
      <c r="A202" t="s">
        <v>49</v>
      </c>
      <c r="B202">
        <v>397</v>
      </c>
      <c r="C202" t="s">
        <v>410</v>
      </c>
      <c r="D202" s="204">
        <v>18700</v>
      </c>
      <c r="E202" s="204">
        <v>21400</v>
      </c>
      <c r="F202" s="204">
        <v>24050</v>
      </c>
      <c r="G202" s="204">
        <v>26700</v>
      </c>
      <c r="H202" s="204">
        <v>31040</v>
      </c>
      <c r="I202" s="204">
        <v>35580</v>
      </c>
      <c r="J202" s="204">
        <v>40120</v>
      </c>
      <c r="K202" s="204">
        <v>44660</v>
      </c>
      <c r="M202" t="s">
        <v>288</v>
      </c>
      <c r="O202" t="s">
        <v>856</v>
      </c>
      <c r="P202" s="293">
        <v>467</v>
      </c>
      <c r="Q202" s="293">
        <v>501</v>
      </c>
      <c r="R202" s="293">
        <v>601</v>
      </c>
      <c r="S202" s="293">
        <v>719</v>
      </c>
      <c r="T202" s="293">
        <v>889</v>
      </c>
      <c r="U202" s="293">
        <v>1059</v>
      </c>
      <c r="V202">
        <v>397</v>
      </c>
    </row>
    <row r="203" spans="1:22">
      <c r="A203" t="s">
        <v>244</v>
      </c>
      <c r="B203">
        <v>399</v>
      </c>
      <c r="C203" t="s">
        <v>857</v>
      </c>
      <c r="D203" s="204">
        <v>12880</v>
      </c>
      <c r="E203" s="204">
        <v>17420</v>
      </c>
      <c r="F203" s="204">
        <v>21960</v>
      </c>
      <c r="G203" s="204">
        <v>26500</v>
      </c>
      <c r="H203" s="204">
        <v>31040</v>
      </c>
      <c r="I203" s="204">
        <v>35580</v>
      </c>
      <c r="J203" s="204">
        <v>40120</v>
      </c>
      <c r="K203" s="204">
        <v>44660</v>
      </c>
      <c r="M203" t="s">
        <v>288</v>
      </c>
      <c r="O203" t="s">
        <v>859</v>
      </c>
      <c r="P203" s="293">
        <v>322</v>
      </c>
      <c r="Q203" s="293">
        <v>378</v>
      </c>
      <c r="R203" s="293">
        <v>549</v>
      </c>
      <c r="S203" s="293">
        <v>719</v>
      </c>
      <c r="T203" s="293">
        <v>889</v>
      </c>
      <c r="U203" s="293">
        <v>1059</v>
      </c>
      <c r="V203">
        <v>399</v>
      </c>
    </row>
    <row r="204" spans="1:22">
      <c r="A204" t="s">
        <v>245</v>
      </c>
      <c r="B204">
        <v>401</v>
      </c>
      <c r="C204" t="s">
        <v>860</v>
      </c>
      <c r="D204" s="204">
        <v>13200</v>
      </c>
      <c r="E204" s="204">
        <v>17420</v>
      </c>
      <c r="F204" s="204">
        <v>21960</v>
      </c>
      <c r="G204" s="204">
        <v>26500</v>
      </c>
      <c r="H204" s="204">
        <v>31040</v>
      </c>
      <c r="I204" s="204">
        <v>35580</v>
      </c>
      <c r="J204" s="204">
        <v>40120</v>
      </c>
      <c r="K204" s="204">
        <v>44660</v>
      </c>
      <c r="M204" t="s">
        <v>288</v>
      </c>
      <c r="O204" t="s">
        <v>862</v>
      </c>
      <c r="P204" s="293">
        <v>330</v>
      </c>
      <c r="Q204" s="293">
        <v>378</v>
      </c>
      <c r="R204" s="293">
        <v>549</v>
      </c>
      <c r="S204" s="293">
        <v>719</v>
      </c>
      <c r="T204" s="293">
        <v>889</v>
      </c>
      <c r="U204" s="293">
        <v>1059</v>
      </c>
      <c r="V204">
        <v>401</v>
      </c>
    </row>
    <row r="205" spans="1:22">
      <c r="A205" t="s">
        <v>246</v>
      </c>
      <c r="B205">
        <v>403</v>
      </c>
      <c r="C205" t="s">
        <v>863</v>
      </c>
      <c r="D205" s="204">
        <v>12880</v>
      </c>
      <c r="E205" s="204">
        <v>17420</v>
      </c>
      <c r="F205" s="204">
        <v>21960</v>
      </c>
      <c r="G205" s="204">
        <v>26500</v>
      </c>
      <c r="H205" s="204">
        <v>31040</v>
      </c>
      <c r="I205" s="204">
        <v>35580</v>
      </c>
      <c r="J205" s="204">
        <v>40120</v>
      </c>
      <c r="K205" s="204">
        <v>44660</v>
      </c>
      <c r="M205" t="s">
        <v>288</v>
      </c>
      <c r="O205" t="s">
        <v>865</v>
      </c>
      <c r="P205" s="293">
        <v>322</v>
      </c>
      <c r="Q205" s="293">
        <v>378</v>
      </c>
      <c r="R205" s="293">
        <v>549</v>
      </c>
      <c r="S205" s="293">
        <v>719</v>
      </c>
      <c r="T205" s="293">
        <v>889</v>
      </c>
      <c r="U205" s="293">
        <v>1059</v>
      </c>
      <c r="V205">
        <v>403</v>
      </c>
    </row>
    <row r="206" spans="1:22">
      <c r="A206" t="s">
        <v>247</v>
      </c>
      <c r="B206">
        <v>405</v>
      </c>
      <c r="C206" t="s">
        <v>866</v>
      </c>
      <c r="D206" s="204">
        <v>12880</v>
      </c>
      <c r="E206" s="204">
        <v>17420</v>
      </c>
      <c r="F206" s="204">
        <v>21960</v>
      </c>
      <c r="G206" s="204">
        <v>26500</v>
      </c>
      <c r="H206" s="204">
        <v>31040</v>
      </c>
      <c r="I206" s="204">
        <v>35580</v>
      </c>
      <c r="J206" s="204">
        <v>40120</v>
      </c>
      <c r="K206" s="204">
        <v>44660</v>
      </c>
      <c r="M206" t="s">
        <v>288</v>
      </c>
      <c r="O206" t="s">
        <v>868</v>
      </c>
      <c r="P206" s="293">
        <v>322</v>
      </c>
      <c r="Q206" s="293">
        <v>378</v>
      </c>
      <c r="R206" s="293">
        <v>549</v>
      </c>
      <c r="S206" s="293">
        <v>719</v>
      </c>
      <c r="T206" s="293">
        <v>889</v>
      </c>
      <c r="U206" s="293">
        <v>1059</v>
      </c>
      <c r="V206">
        <v>405</v>
      </c>
    </row>
    <row r="207" spans="1:22">
      <c r="A207" t="s">
        <v>58</v>
      </c>
      <c r="B207">
        <v>407</v>
      </c>
      <c r="C207" t="s">
        <v>2363</v>
      </c>
      <c r="D207" s="204">
        <v>12880</v>
      </c>
      <c r="E207" s="204">
        <v>17420</v>
      </c>
      <c r="F207" s="204">
        <v>21960</v>
      </c>
      <c r="G207" s="204">
        <v>26500</v>
      </c>
      <c r="H207" s="204">
        <v>31040</v>
      </c>
      <c r="I207" s="204">
        <v>35580</v>
      </c>
      <c r="J207" s="204">
        <v>40120</v>
      </c>
      <c r="K207" s="204">
        <v>44660</v>
      </c>
      <c r="M207" t="s">
        <v>288</v>
      </c>
      <c r="O207" t="s">
        <v>870</v>
      </c>
      <c r="P207" s="293">
        <v>322</v>
      </c>
      <c r="Q207" s="293">
        <v>378</v>
      </c>
      <c r="R207" s="293">
        <v>549</v>
      </c>
      <c r="S207" s="293">
        <v>719</v>
      </c>
      <c r="T207" s="293">
        <v>889</v>
      </c>
      <c r="U207" s="293">
        <v>1059</v>
      </c>
      <c r="V207">
        <v>407</v>
      </c>
    </row>
    <row r="208" spans="1:22">
      <c r="A208" t="s">
        <v>39</v>
      </c>
      <c r="B208">
        <v>409</v>
      </c>
      <c r="C208" t="s">
        <v>797</v>
      </c>
      <c r="D208" s="204">
        <v>14600</v>
      </c>
      <c r="E208" s="204">
        <v>17420</v>
      </c>
      <c r="F208" s="204">
        <v>21960</v>
      </c>
      <c r="G208" s="204">
        <v>26500</v>
      </c>
      <c r="H208" s="204">
        <v>31040</v>
      </c>
      <c r="I208" s="204">
        <v>35580</v>
      </c>
      <c r="J208" s="204">
        <v>40120</v>
      </c>
      <c r="K208" s="204">
        <v>44660</v>
      </c>
      <c r="M208" t="s">
        <v>288</v>
      </c>
      <c r="O208" t="s">
        <v>872</v>
      </c>
      <c r="P208" s="293">
        <v>365</v>
      </c>
      <c r="Q208" s="293">
        <v>390</v>
      </c>
      <c r="R208" s="293">
        <v>549</v>
      </c>
      <c r="S208" s="293">
        <v>719</v>
      </c>
      <c r="T208" s="293">
        <v>889</v>
      </c>
      <c r="U208" s="293">
        <v>1059</v>
      </c>
      <c r="V208">
        <v>409</v>
      </c>
    </row>
    <row r="209" spans="1:22">
      <c r="A209" t="s">
        <v>248</v>
      </c>
      <c r="B209">
        <v>411</v>
      </c>
      <c r="C209" t="s">
        <v>873</v>
      </c>
      <c r="D209" s="204">
        <v>12880</v>
      </c>
      <c r="E209" s="204">
        <v>17420</v>
      </c>
      <c r="F209" s="204">
        <v>21960</v>
      </c>
      <c r="G209" s="204">
        <v>26500</v>
      </c>
      <c r="H209" s="204">
        <v>31040</v>
      </c>
      <c r="I209" s="204">
        <v>35580</v>
      </c>
      <c r="J209" s="204">
        <v>40120</v>
      </c>
      <c r="K209" s="204">
        <v>44660</v>
      </c>
      <c r="M209" t="s">
        <v>288</v>
      </c>
      <c r="O209" t="s">
        <v>875</v>
      </c>
      <c r="P209" s="293">
        <v>322</v>
      </c>
      <c r="Q209" s="293">
        <v>378</v>
      </c>
      <c r="R209" s="293">
        <v>549</v>
      </c>
      <c r="S209" s="293">
        <v>719</v>
      </c>
      <c r="T209" s="293">
        <v>889</v>
      </c>
      <c r="U209" s="293">
        <v>1059</v>
      </c>
      <c r="V209">
        <v>411</v>
      </c>
    </row>
    <row r="210" spans="1:22">
      <c r="A210" t="s">
        <v>249</v>
      </c>
      <c r="B210">
        <v>413</v>
      </c>
      <c r="C210" t="s">
        <v>876</v>
      </c>
      <c r="D210" s="204">
        <v>15650</v>
      </c>
      <c r="E210" s="204">
        <v>17850</v>
      </c>
      <c r="F210" s="204">
        <v>21960</v>
      </c>
      <c r="G210" s="204">
        <v>26500</v>
      </c>
      <c r="H210" s="204">
        <v>31040</v>
      </c>
      <c r="I210" s="204">
        <v>35580</v>
      </c>
      <c r="J210" s="204">
        <v>40120</v>
      </c>
      <c r="K210" s="204">
        <v>44660</v>
      </c>
      <c r="M210" t="s">
        <v>288</v>
      </c>
      <c r="O210" t="s">
        <v>878</v>
      </c>
      <c r="P210" s="293">
        <v>391</v>
      </c>
      <c r="Q210" s="293">
        <v>418</v>
      </c>
      <c r="R210" s="293">
        <v>549</v>
      </c>
      <c r="S210" s="293">
        <v>719</v>
      </c>
      <c r="T210" s="293">
        <v>889</v>
      </c>
      <c r="U210" s="293">
        <v>1059</v>
      </c>
      <c r="V210">
        <v>413</v>
      </c>
    </row>
    <row r="211" spans="1:22">
      <c r="A211" t="s">
        <v>250</v>
      </c>
      <c r="B211">
        <v>415</v>
      </c>
      <c r="C211" t="s">
        <v>879</v>
      </c>
      <c r="D211" s="204">
        <v>15700</v>
      </c>
      <c r="E211" s="204">
        <v>17950</v>
      </c>
      <c r="F211" s="204">
        <v>21960</v>
      </c>
      <c r="G211" s="204">
        <v>26500</v>
      </c>
      <c r="H211" s="204">
        <v>31040</v>
      </c>
      <c r="I211" s="204">
        <v>35580</v>
      </c>
      <c r="J211" s="204">
        <v>40120</v>
      </c>
      <c r="K211" s="204">
        <v>44660</v>
      </c>
      <c r="M211" t="s">
        <v>288</v>
      </c>
      <c r="O211" t="s">
        <v>881</v>
      </c>
      <c r="P211" s="293">
        <v>392</v>
      </c>
      <c r="Q211" s="293">
        <v>420</v>
      </c>
      <c r="R211" s="293">
        <v>549</v>
      </c>
      <c r="S211" s="293">
        <v>719</v>
      </c>
      <c r="T211" s="293">
        <v>889</v>
      </c>
      <c r="U211" s="293">
        <v>1059</v>
      </c>
      <c r="V211">
        <v>415</v>
      </c>
    </row>
    <row r="212" spans="1:22">
      <c r="A212" t="s">
        <v>251</v>
      </c>
      <c r="B212">
        <v>417</v>
      </c>
      <c r="C212" t="s">
        <v>882</v>
      </c>
      <c r="D212" s="204">
        <v>12880</v>
      </c>
      <c r="E212" s="204">
        <v>17420</v>
      </c>
      <c r="F212" s="204">
        <v>21960</v>
      </c>
      <c r="G212" s="204">
        <v>26500</v>
      </c>
      <c r="H212" s="204">
        <v>31040</v>
      </c>
      <c r="I212" s="204">
        <v>35580</v>
      </c>
      <c r="J212" s="204">
        <v>40120</v>
      </c>
      <c r="K212" s="204">
        <v>44660</v>
      </c>
      <c r="M212" t="s">
        <v>288</v>
      </c>
      <c r="O212" t="s">
        <v>884</v>
      </c>
      <c r="P212" s="293">
        <v>322</v>
      </c>
      <c r="Q212" s="293">
        <v>378</v>
      </c>
      <c r="R212" s="293">
        <v>549</v>
      </c>
      <c r="S212" s="293">
        <v>719</v>
      </c>
      <c r="T212" s="293">
        <v>889</v>
      </c>
      <c r="U212" s="293">
        <v>1059</v>
      </c>
      <c r="V212">
        <v>417</v>
      </c>
    </row>
    <row r="213" spans="1:22">
      <c r="A213" t="s">
        <v>252</v>
      </c>
      <c r="B213">
        <v>419</v>
      </c>
      <c r="C213" t="s">
        <v>885</v>
      </c>
      <c r="D213" s="204">
        <v>12880</v>
      </c>
      <c r="E213" s="204">
        <v>17420</v>
      </c>
      <c r="F213" s="204">
        <v>21960</v>
      </c>
      <c r="G213" s="204">
        <v>26500</v>
      </c>
      <c r="H213" s="204">
        <v>31040</v>
      </c>
      <c r="I213" s="204">
        <v>35580</v>
      </c>
      <c r="J213" s="204">
        <v>40120</v>
      </c>
      <c r="K213" s="204">
        <v>44660</v>
      </c>
      <c r="M213" t="s">
        <v>288</v>
      </c>
      <c r="O213" t="s">
        <v>887</v>
      </c>
      <c r="P213" s="293">
        <v>322</v>
      </c>
      <c r="Q213" s="293">
        <v>378</v>
      </c>
      <c r="R213" s="293">
        <v>549</v>
      </c>
      <c r="S213" s="293">
        <v>719</v>
      </c>
      <c r="T213" s="293">
        <v>889</v>
      </c>
      <c r="U213" s="293">
        <v>1059</v>
      </c>
      <c r="V213">
        <v>419</v>
      </c>
    </row>
    <row r="214" spans="1:22">
      <c r="A214" t="s">
        <v>253</v>
      </c>
      <c r="B214">
        <v>421</v>
      </c>
      <c r="C214" t="s">
        <v>888</v>
      </c>
      <c r="D214" s="204">
        <v>14250</v>
      </c>
      <c r="E214" s="204">
        <v>17420</v>
      </c>
      <c r="F214" s="204">
        <v>21960</v>
      </c>
      <c r="G214" s="204">
        <v>26500</v>
      </c>
      <c r="H214" s="204">
        <v>31040</v>
      </c>
      <c r="I214" s="204">
        <v>35580</v>
      </c>
      <c r="J214" s="204">
        <v>40120</v>
      </c>
      <c r="K214" s="204">
        <v>44660</v>
      </c>
      <c r="M214" t="s">
        <v>288</v>
      </c>
      <c r="O214" t="s">
        <v>890</v>
      </c>
      <c r="P214" s="293">
        <v>356</v>
      </c>
      <c r="Q214" s="293">
        <v>381</v>
      </c>
      <c r="R214" s="293">
        <v>549</v>
      </c>
      <c r="S214" s="293">
        <v>719</v>
      </c>
      <c r="T214" s="293">
        <v>889</v>
      </c>
      <c r="U214" s="293">
        <v>1059</v>
      </c>
      <c r="V214">
        <v>421</v>
      </c>
    </row>
    <row r="215" spans="1:22">
      <c r="A215" t="s">
        <v>86</v>
      </c>
      <c r="B215">
        <v>423</v>
      </c>
      <c r="C215" t="s">
        <v>891</v>
      </c>
      <c r="D215" s="204">
        <v>14750</v>
      </c>
      <c r="E215" s="204">
        <v>17420</v>
      </c>
      <c r="F215" s="204">
        <v>21960</v>
      </c>
      <c r="G215" s="204">
        <v>26500</v>
      </c>
      <c r="H215" s="204">
        <v>31040</v>
      </c>
      <c r="I215" s="204">
        <v>35580</v>
      </c>
      <c r="J215" s="204">
        <v>40120</v>
      </c>
      <c r="K215" s="204">
        <v>44660</v>
      </c>
      <c r="M215" t="s">
        <v>288</v>
      </c>
      <c r="O215" t="s">
        <v>893</v>
      </c>
      <c r="P215" s="293">
        <v>368</v>
      </c>
      <c r="Q215" s="293">
        <v>395</v>
      </c>
      <c r="R215" s="293">
        <v>549</v>
      </c>
      <c r="S215" s="293">
        <v>719</v>
      </c>
      <c r="T215" s="293">
        <v>889</v>
      </c>
      <c r="U215" s="293">
        <v>1059</v>
      </c>
      <c r="V215">
        <v>423</v>
      </c>
    </row>
    <row r="216" spans="1:22">
      <c r="A216" t="s">
        <v>254</v>
      </c>
      <c r="B216">
        <v>425</v>
      </c>
      <c r="C216" t="s">
        <v>2364</v>
      </c>
      <c r="D216" s="204">
        <v>12880</v>
      </c>
      <c r="E216" s="204">
        <v>17420</v>
      </c>
      <c r="F216" s="204">
        <v>21960</v>
      </c>
      <c r="G216" s="204">
        <v>26500</v>
      </c>
      <c r="H216" s="204">
        <v>31040</v>
      </c>
      <c r="I216" s="204">
        <v>35580</v>
      </c>
      <c r="J216" s="204">
        <v>40120</v>
      </c>
      <c r="K216" s="204">
        <v>44660</v>
      </c>
      <c r="M216" t="s">
        <v>288</v>
      </c>
      <c r="O216" t="s">
        <v>896</v>
      </c>
      <c r="P216" s="293">
        <v>322</v>
      </c>
      <c r="Q216" s="293">
        <v>378</v>
      </c>
      <c r="R216" s="293">
        <v>549</v>
      </c>
      <c r="S216" s="293">
        <v>719</v>
      </c>
      <c r="T216" s="293">
        <v>889</v>
      </c>
      <c r="U216" s="293">
        <v>1059</v>
      </c>
      <c r="V216">
        <v>425</v>
      </c>
    </row>
    <row r="217" spans="1:22">
      <c r="A217" t="s">
        <v>255</v>
      </c>
      <c r="B217">
        <v>427</v>
      </c>
      <c r="C217" t="s">
        <v>897</v>
      </c>
      <c r="D217" s="204">
        <v>12880</v>
      </c>
      <c r="E217" s="204">
        <v>17420</v>
      </c>
      <c r="F217" s="204">
        <v>21960</v>
      </c>
      <c r="G217" s="204">
        <v>26500</v>
      </c>
      <c r="H217" s="204">
        <v>31040</v>
      </c>
      <c r="I217" s="204">
        <v>35580</v>
      </c>
      <c r="J217" s="204">
        <v>40120</v>
      </c>
      <c r="K217" s="204">
        <v>44660</v>
      </c>
      <c r="M217" t="s">
        <v>288</v>
      </c>
      <c r="O217" t="s">
        <v>899</v>
      </c>
      <c r="P217" s="293">
        <v>322</v>
      </c>
      <c r="Q217" s="293">
        <v>378</v>
      </c>
      <c r="R217" s="293">
        <v>549</v>
      </c>
      <c r="S217" s="293">
        <v>719</v>
      </c>
      <c r="T217" s="293">
        <v>889</v>
      </c>
      <c r="U217" s="293">
        <v>1059</v>
      </c>
      <c r="V217">
        <v>427</v>
      </c>
    </row>
    <row r="218" spans="1:22">
      <c r="A218" t="s">
        <v>256</v>
      </c>
      <c r="B218">
        <v>429</v>
      </c>
      <c r="C218" t="s">
        <v>900</v>
      </c>
      <c r="D218" s="204">
        <v>12880</v>
      </c>
      <c r="E218" s="204">
        <v>17420</v>
      </c>
      <c r="F218" s="204">
        <v>21960</v>
      </c>
      <c r="G218" s="204">
        <v>26500</v>
      </c>
      <c r="H218" s="204">
        <v>31040</v>
      </c>
      <c r="I218" s="204">
        <v>35580</v>
      </c>
      <c r="J218" s="204">
        <v>40120</v>
      </c>
      <c r="K218" s="204">
        <v>44660</v>
      </c>
      <c r="M218" t="s">
        <v>288</v>
      </c>
      <c r="O218" t="s">
        <v>902</v>
      </c>
      <c r="P218" s="293">
        <v>322</v>
      </c>
      <c r="Q218" s="293">
        <v>378</v>
      </c>
      <c r="R218" s="293">
        <v>549</v>
      </c>
      <c r="S218" s="293">
        <v>719</v>
      </c>
      <c r="T218" s="293">
        <v>889</v>
      </c>
      <c r="U218" s="293">
        <v>1059</v>
      </c>
      <c r="V218">
        <v>429</v>
      </c>
    </row>
    <row r="219" spans="1:22">
      <c r="A219" t="s">
        <v>257</v>
      </c>
      <c r="B219">
        <v>431</v>
      </c>
      <c r="C219" t="s">
        <v>903</v>
      </c>
      <c r="D219" s="204">
        <v>15200</v>
      </c>
      <c r="E219" s="204">
        <v>17420</v>
      </c>
      <c r="F219" s="204">
        <v>21960</v>
      </c>
      <c r="G219" s="204">
        <v>26500</v>
      </c>
      <c r="H219" s="204">
        <v>31040</v>
      </c>
      <c r="I219" s="204">
        <v>35580</v>
      </c>
      <c r="J219" s="204">
        <v>40120</v>
      </c>
      <c r="K219" s="204">
        <v>44660</v>
      </c>
      <c r="M219" t="s">
        <v>288</v>
      </c>
      <c r="O219" t="s">
        <v>905</v>
      </c>
      <c r="P219" s="293">
        <v>380</v>
      </c>
      <c r="Q219" s="293">
        <v>407</v>
      </c>
      <c r="R219" s="293">
        <v>549</v>
      </c>
      <c r="S219" s="293">
        <v>719</v>
      </c>
      <c r="T219" s="293">
        <v>889</v>
      </c>
      <c r="U219" s="293">
        <v>1059</v>
      </c>
      <c r="V219">
        <v>431</v>
      </c>
    </row>
    <row r="220" spans="1:22">
      <c r="A220" t="s">
        <v>258</v>
      </c>
      <c r="B220">
        <v>433</v>
      </c>
      <c r="C220" t="s">
        <v>906</v>
      </c>
      <c r="D220" s="204">
        <v>15800</v>
      </c>
      <c r="E220" s="204">
        <v>18050</v>
      </c>
      <c r="F220" s="204">
        <v>21960</v>
      </c>
      <c r="G220" s="204">
        <v>26500</v>
      </c>
      <c r="H220" s="204">
        <v>31040</v>
      </c>
      <c r="I220" s="204">
        <v>35580</v>
      </c>
      <c r="J220" s="204">
        <v>40120</v>
      </c>
      <c r="K220" s="204">
        <v>44660</v>
      </c>
      <c r="M220" t="s">
        <v>288</v>
      </c>
      <c r="O220" t="s">
        <v>908</v>
      </c>
      <c r="P220" s="293">
        <v>395</v>
      </c>
      <c r="Q220" s="293">
        <v>423</v>
      </c>
      <c r="R220" s="293">
        <v>549</v>
      </c>
      <c r="S220" s="293">
        <v>719</v>
      </c>
      <c r="T220" s="293">
        <v>889</v>
      </c>
      <c r="U220" s="293">
        <v>1059</v>
      </c>
      <c r="V220">
        <v>433</v>
      </c>
    </row>
    <row r="221" spans="1:22">
      <c r="A221" t="s">
        <v>259</v>
      </c>
      <c r="B221">
        <v>435</v>
      </c>
      <c r="C221" t="s">
        <v>909</v>
      </c>
      <c r="D221" s="204">
        <v>14000</v>
      </c>
      <c r="E221" s="204">
        <v>17420</v>
      </c>
      <c r="F221" s="204">
        <v>21960</v>
      </c>
      <c r="G221" s="204">
        <v>26500</v>
      </c>
      <c r="H221" s="204">
        <v>31040</v>
      </c>
      <c r="I221" s="204">
        <v>35580</v>
      </c>
      <c r="J221" s="204">
        <v>40120</v>
      </c>
      <c r="K221" s="204">
        <v>44660</v>
      </c>
      <c r="M221" t="s">
        <v>288</v>
      </c>
      <c r="O221" t="s">
        <v>911</v>
      </c>
      <c r="P221" s="293">
        <v>350</v>
      </c>
      <c r="Q221" s="293">
        <v>378</v>
      </c>
      <c r="R221" s="293">
        <v>549</v>
      </c>
      <c r="S221" s="293">
        <v>719</v>
      </c>
      <c r="T221" s="293">
        <v>889</v>
      </c>
      <c r="U221" s="293">
        <v>1059</v>
      </c>
      <c r="V221">
        <v>435</v>
      </c>
    </row>
    <row r="222" spans="1:22">
      <c r="A222" t="s">
        <v>260</v>
      </c>
      <c r="B222">
        <v>437</v>
      </c>
      <c r="C222" t="s">
        <v>912</v>
      </c>
      <c r="D222" s="204">
        <v>12880</v>
      </c>
      <c r="E222" s="204">
        <v>17420</v>
      </c>
      <c r="F222" s="204">
        <v>21960</v>
      </c>
      <c r="G222" s="204">
        <v>26500</v>
      </c>
      <c r="H222" s="204">
        <v>31040</v>
      </c>
      <c r="I222" s="204">
        <v>35580</v>
      </c>
      <c r="J222" s="204">
        <v>40120</v>
      </c>
      <c r="K222" s="204">
        <v>44660</v>
      </c>
      <c r="M222" t="s">
        <v>288</v>
      </c>
      <c r="O222" t="s">
        <v>914</v>
      </c>
      <c r="P222" s="293">
        <v>322</v>
      </c>
      <c r="Q222" s="293">
        <v>378</v>
      </c>
      <c r="R222" s="293">
        <v>549</v>
      </c>
      <c r="S222" s="293">
        <v>719</v>
      </c>
      <c r="T222" s="293">
        <v>889</v>
      </c>
      <c r="U222" s="293">
        <v>1059</v>
      </c>
      <c r="V222">
        <v>437</v>
      </c>
    </row>
    <row r="223" spans="1:22">
      <c r="A223" t="s">
        <v>50</v>
      </c>
      <c r="B223">
        <v>439</v>
      </c>
      <c r="C223" t="s">
        <v>646</v>
      </c>
      <c r="D223" s="204">
        <v>17000</v>
      </c>
      <c r="E223" s="204">
        <v>19400</v>
      </c>
      <c r="F223" s="204">
        <v>21960</v>
      </c>
      <c r="G223" s="204">
        <v>26500</v>
      </c>
      <c r="H223" s="204">
        <v>31040</v>
      </c>
      <c r="I223" s="204">
        <v>35580</v>
      </c>
      <c r="J223" s="204">
        <v>40120</v>
      </c>
      <c r="K223" s="204">
        <v>44660</v>
      </c>
      <c r="M223" t="s">
        <v>288</v>
      </c>
      <c r="O223" t="s">
        <v>916</v>
      </c>
      <c r="P223" s="293">
        <v>425</v>
      </c>
      <c r="Q223" s="293">
        <v>455</v>
      </c>
      <c r="R223" s="293">
        <v>549</v>
      </c>
      <c r="S223" s="293">
        <v>719</v>
      </c>
      <c r="T223" s="293">
        <v>889</v>
      </c>
      <c r="U223" s="293">
        <v>1059</v>
      </c>
      <c r="V223">
        <v>439</v>
      </c>
    </row>
    <row r="224" spans="1:22">
      <c r="A224" t="s">
        <v>19</v>
      </c>
      <c r="B224">
        <v>441</v>
      </c>
      <c r="C224" t="s">
        <v>373</v>
      </c>
      <c r="D224" s="204">
        <v>13300</v>
      </c>
      <c r="E224" s="204">
        <v>17420</v>
      </c>
      <c r="F224" s="204">
        <v>21960</v>
      </c>
      <c r="G224" s="204">
        <v>26500</v>
      </c>
      <c r="H224" s="204">
        <v>31040</v>
      </c>
      <c r="I224" s="204">
        <v>35580</v>
      </c>
      <c r="J224" s="204">
        <v>40120</v>
      </c>
      <c r="K224" s="204">
        <v>44660</v>
      </c>
      <c r="M224" t="s">
        <v>288</v>
      </c>
      <c r="O224" t="s">
        <v>918</v>
      </c>
      <c r="P224" s="293">
        <v>332</v>
      </c>
      <c r="Q224" s="293">
        <v>378</v>
      </c>
      <c r="R224" s="293">
        <v>549</v>
      </c>
      <c r="S224" s="293">
        <v>719</v>
      </c>
      <c r="T224" s="293">
        <v>889</v>
      </c>
      <c r="U224" s="293">
        <v>1059</v>
      </c>
      <c r="V224">
        <v>441</v>
      </c>
    </row>
    <row r="225" spans="1:22">
      <c r="A225" t="s">
        <v>261</v>
      </c>
      <c r="B225">
        <v>443</v>
      </c>
      <c r="C225" t="s">
        <v>919</v>
      </c>
      <c r="D225" s="204">
        <v>12880</v>
      </c>
      <c r="E225" s="204">
        <v>17420</v>
      </c>
      <c r="F225" s="204">
        <v>21960</v>
      </c>
      <c r="G225" s="204">
        <v>26500</v>
      </c>
      <c r="H225" s="204">
        <v>31040</v>
      </c>
      <c r="I225" s="204">
        <v>35580</v>
      </c>
      <c r="J225" s="204">
        <v>40120</v>
      </c>
      <c r="K225" s="204">
        <v>44660</v>
      </c>
      <c r="M225" t="s">
        <v>288</v>
      </c>
      <c r="O225" t="s">
        <v>921</v>
      </c>
      <c r="P225" s="293">
        <v>322</v>
      </c>
      <c r="Q225" s="293">
        <v>378</v>
      </c>
      <c r="R225" s="293">
        <v>549</v>
      </c>
      <c r="S225" s="293">
        <v>719</v>
      </c>
      <c r="T225" s="293">
        <v>889</v>
      </c>
      <c r="U225" s="293">
        <v>1059</v>
      </c>
      <c r="V225">
        <v>443</v>
      </c>
    </row>
    <row r="226" spans="1:22">
      <c r="A226" t="s">
        <v>262</v>
      </c>
      <c r="B226">
        <v>445</v>
      </c>
      <c r="C226" t="s">
        <v>922</v>
      </c>
      <c r="D226" s="204">
        <v>12880</v>
      </c>
      <c r="E226" s="204">
        <v>17420</v>
      </c>
      <c r="F226" s="204">
        <v>21960</v>
      </c>
      <c r="G226" s="204">
        <v>26500</v>
      </c>
      <c r="H226" s="204">
        <v>31040</v>
      </c>
      <c r="I226" s="204">
        <v>35580</v>
      </c>
      <c r="J226" s="204">
        <v>40120</v>
      </c>
      <c r="K226" s="204">
        <v>44660</v>
      </c>
      <c r="M226" t="s">
        <v>288</v>
      </c>
      <c r="O226" t="s">
        <v>924</v>
      </c>
      <c r="P226" s="293">
        <v>322</v>
      </c>
      <c r="Q226" s="293">
        <v>378</v>
      </c>
      <c r="R226" s="293">
        <v>549</v>
      </c>
      <c r="S226" s="293">
        <v>719</v>
      </c>
      <c r="T226" s="293">
        <v>889</v>
      </c>
      <c r="U226" s="293">
        <v>1059</v>
      </c>
      <c r="V226">
        <v>445</v>
      </c>
    </row>
    <row r="227" spans="1:22">
      <c r="A227" t="s">
        <v>263</v>
      </c>
      <c r="B227">
        <v>447</v>
      </c>
      <c r="C227" t="s">
        <v>925</v>
      </c>
      <c r="D227" s="204">
        <v>13650</v>
      </c>
      <c r="E227" s="204">
        <v>17420</v>
      </c>
      <c r="F227" s="204">
        <v>21960</v>
      </c>
      <c r="G227" s="204">
        <v>26500</v>
      </c>
      <c r="H227" s="204">
        <v>31040</v>
      </c>
      <c r="I227" s="204">
        <v>35580</v>
      </c>
      <c r="J227" s="204">
        <v>40120</v>
      </c>
      <c r="K227" s="204">
        <v>44660</v>
      </c>
      <c r="M227" t="s">
        <v>288</v>
      </c>
      <c r="O227" t="s">
        <v>927</v>
      </c>
      <c r="P227" s="293">
        <v>341</v>
      </c>
      <c r="Q227" s="293">
        <v>378</v>
      </c>
      <c r="R227" s="293">
        <v>549</v>
      </c>
      <c r="S227" s="293">
        <v>719</v>
      </c>
      <c r="T227" s="293">
        <v>889</v>
      </c>
      <c r="U227" s="293">
        <v>1059</v>
      </c>
      <c r="V227">
        <v>447</v>
      </c>
    </row>
    <row r="228" spans="1:22">
      <c r="A228" t="s">
        <v>264</v>
      </c>
      <c r="B228">
        <v>449</v>
      </c>
      <c r="C228" t="s">
        <v>928</v>
      </c>
      <c r="D228" s="204">
        <v>12880</v>
      </c>
      <c r="E228" s="204">
        <v>17420</v>
      </c>
      <c r="F228" s="204">
        <v>21960</v>
      </c>
      <c r="G228" s="204">
        <v>26500</v>
      </c>
      <c r="H228" s="204">
        <v>31040</v>
      </c>
      <c r="I228" s="204">
        <v>35580</v>
      </c>
      <c r="J228" s="204">
        <v>40120</v>
      </c>
      <c r="K228" s="204">
        <v>44660</v>
      </c>
      <c r="M228" t="s">
        <v>288</v>
      </c>
      <c r="O228" t="s">
        <v>930</v>
      </c>
      <c r="P228" s="293">
        <v>322</v>
      </c>
      <c r="Q228" s="293">
        <v>378</v>
      </c>
      <c r="R228" s="293">
        <v>549</v>
      </c>
      <c r="S228" s="293">
        <v>719</v>
      </c>
      <c r="T228" s="293">
        <v>889</v>
      </c>
      <c r="U228" s="293">
        <v>1059</v>
      </c>
      <c r="V228">
        <v>449</v>
      </c>
    </row>
    <row r="229" spans="1:22">
      <c r="A229" t="s">
        <v>76</v>
      </c>
      <c r="B229">
        <v>451</v>
      </c>
      <c r="C229" t="s">
        <v>623</v>
      </c>
      <c r="D229" s="204">
        <v>14400</v>
      </c>
      <c r="E229" s="204">
        <v>17420</v>
      </c>
      <c r="F229" s="204">
        <v>21960</v>
      </c>
      <c r="G229" s="204">
        <v>26500</v>
      </c>
      <c r="H229" s="204">
        <v>31040</v>
      </c>
      <c r="I229" s="204">
        <v>35580</v>
      </c>
      <c r="J229" s="204">
        <v>40120</v>
      </c>
      <c r="K229" s="204">
        <v>44660</v>
      </c>
      <c r="M229" t="s">
        <v>288</v>
      </c>
      <c r="O229" t="s">
        <v>932</v>
      </c>
      <c r="P229" s="293">
        <v>360</v>
      </c>
      <c r="Q229" s="293">
        <v>385</v>
      </c>
      <c r="R229" s="293">
        <v>549</v>
      </c>
      <c r="S229" s="293">
        <v>719</v>
      </c>
      <c r="T229" s="293">
        <v>889</v>
      </c>
      <c r="U229" s="293">
        <v>1059</v>
      </c>
      <c r="V229">
        <v>451</v>
      </c>
    </row>
    <row r="230" spans="1:22">
      <c r="A230" t="s">
        <v>28</v>
      </c>
      <c r="B230">
        <v>453</v>
      </c>
      <c r="C230" t="s">
        <v>2344</v>
      </c>
      <c r="D230" s="204">
        <v>20800</v>
      </c>
      <c r="E230" s="204">
        <v>23750</v>
      </c>
      <c r="F230" s="204">
        <v>26700</v>
      </c>
      <c r="G230" s="204">
        <v>29650</v>
      </c>
      <c r="H230" s="204">
        <v>32050</v>
      </c>
      <c r="I230" s="204">
        <v>35580</v>
      </c>
      <c r="J230" s="204">
        <v>40120</v>
      </c>
      <c r="K230" s="204">
        <v>44660</v>
      </c>
      <c r="M230" t="s">
        <v>288</v>
      </c>
      <c r="O230" t="s">
        <v>934</v>
      </c>
      <c r="P230" s="293">
        <v>520</v>
      </c>
      <c r="Q230" s="293">
        <v>556</v>
      </c>
      <c r="R230" s="293">
        <v>667</v>
      </c>
      <c r="S230" s="293">
        <v>771</v>
      </c>
      <c r="T230" s="293">
        <v>889</v>
      </c>
      <c r="U230" s="293">
        <v>1059</v>
      </c>
      <c r="V230">
        <v>453</v>
      </c>
    </row>
    <row r="231" spans="1:22">
      <c r="A231" t="s">
        <v>265</v>
      </c>
      <c r="B231">
        <v>455</v>
      </c>
      <c r="C231" t="s">
        <v>935</v>
      </c>
      <c r="D231" s="204">
        <v>12880</v>
      </c>
      <c r="E231" s="204">
        <v>17420</v>
      </c>
      <c r="F231" s="204">
        <v>21960</v>
      </c>
      <c r="G231" s="204">
        <v>26500</v>
      </c>
      <c r="H231" s="204">
        <v>31040</v>
      </c>
      <c r="I231" s="204">
        <v>35580</v>
      </c>
      <c r="J231" s="204">
        <v>40120</v>
      </c>
      <c r="K231" s="204">
        <v>44660</v>
      </c>
      <c r="M231" t="s">
        <v>288</v>
      </c>
      <c r="O231" t="s">
        <v>937</v>
      </c>
      <c r="P231" s="293">
        <v>322</v>
      </c>
      <c r="Q231" s="293">
        <v>378</v>
      </c>
      <c r="R231" s="293">
        <v>549</v>
      </c>
      <c r="S231" s="293">
        <v>719</v>
      </c>
      <c r="T231" s="293">
        <v>889</v>
      </c>
      <c r="U231" s="293">
        <v>1059</v>
      </c>
      <c r="V231">
        <v>455</v>
      </c>
    </row>
    <row r="232" spans="1:22">
      <c r="A232" t="s">
        <v>85</v>
      </c>
      <c r="B232">
        <v>457</v>
      </c>
      <c r="C232" t="s">
        <v>938</v>
      </c>
      <c r="D232" s="204">
        <v>12900</v>
      </c>
      <c r="E232" s="204">
        <v>17420</v>
      </c>
      <c r="F232" s="204">
        <v>21960</v>
      </c>
      <c r="G232" s="204">
        <v>26500</v>
      </c>
      <c r="H232" s="204">
        <v>31040</v>
      </c>
      <c r="I232" s="204">
        <v>35580</v>
      </c>
      <c r="J232" s="204">
        <v>40120</v>
      </c>
      <c r="K232" s="204">
        <v>44660</v>
      </c>
      <c r="M232" t="s">
        <v>288</v>
      </c>
      <c r="O232" t="s">
        <v>940</v>
      </c>
      <c r="P232" s="293">
        <v>322</v>
      </c>
      <c r="Q232" s="293">
        <v>378</v>
      </c>
      <c r="R232" s="293">
        <v>549</v>
      </c>
      <c r="S232" s="293">
        <v>719</v>
      </c>
      <c r="T232" s="293">
        <v>889</v>
      </c>
      <c r="U232" s="293">
        <v>1059</v>
      </c>
      <c r="V232">
        <v>457</v>
      </c>
    </row>
    <row r="233" spans="1:22">
      <c r="A233" t="s">
        <v>67</v>
      </c>
      <c r="B233">
        <v>459</v>
      </c>
      <c r="C233" t="s">
        <v>549</v>
      </c>
      <c r="D233" s="204">
        <v>13950</v>
      </c>
      <c r="E233" s="204">
        <v>17420</v>
      </c>
      <c r="F233" s="204">
        <v>21960</v>
      </c>
      <c r="G233" s="204">
        <v>26500</v>
      </c>
      <c r="H233" s="204">
        <v>31040</v>
      </c>
      <c r="I233" s="204">
        <v>35580</v>
      </c>
      <c r="J233" s="204">
        <v>40120</v>
      </c>
      <c r="K233" s="204">
        <v>44660</v>
      </c>
      <c r="M233" t="s">
        <v>288</v>
      </c>
      <c r="O233" t="s">
        <v>942</v>
      </c>
      <c r="P233" s="293">
        <v>348</v>
      </c>
      <c r="Q233" s="293">
        <v>378</v>
      </c>
      <c r="R233" s="293">
        <v>549</v>
      </c>
      <c r="S233" s="293">
        <v>719</v>
      </c>
      <c r="T233" s="293">
        <v>889</v>
      </c>
      <c r="U233" s="293">
        <v>1059</v>
      </c>
      <c r="V233">
        <v>459</v>
      </c>
    </row>
    <row r="234" spans="1:22">
      <c r="A234" t="s">
        <v>266</v>
      </c>
      <c r="B234">
        <v>461</v>
      </c>
      <c r="C234" t="s">
        <v>943</v>
      </c>
      <c r="D234" s="204">
        <v>14350</v>
      </c>
      <c r="E234" s="204">
        <v>17420</v>
      </c>
      <c r="F234" s="204">
        <v>21960</v>
      </c>
      <c r="G234" s="204">
        <v>26500</v>
      </c>
      <c r="H234" s="204">
        <v>31040</v>
      </c>
      <c r="I234" s="204">
        <v>35580</v>
      </c>
      <c r="J234" s="204">
        <v>40120</v>
      </c>
      <c r="K234" s="204">
        <v>44660</v>
      </c>
      <c r="M234" t="s">
        <v>288</v>
      </c>
      <c r="O234" t="s">
        <v>945</v>
      </c>
      <c r="P234" s="293">
        <v>358</v>
      </c>
      <c r="Q234" s="293">
        <v>384</v>
      </c>
      <c r="R234" s="293">
        <v>549</v>
      </c>
      <c r="S234" s="293">
        <v>719</v>
      </c>
      <c r="T234" s="293">
        <v>889</v>
      </c>
      <c r="U234" s="293">
        <v>1059</v>
      </c>
      <c r="V234">
        <v>461</v>
      </c>
    </row>
    <row r="235" spans="1:22">
      <c r="A235" t="s">
        <v>267</v>
      </c>
      <c r="B235">
        <v>463</v>
      </c>
      <c r="C235" t="s">
        <v>946</v>
      </c>
      <c r="D235" s="204">
        <v>12880</v>
      </c>
      <c r="E235" s="204">
        <v>17420</v>
      </c>
      <c r="F235" s="204">
        <v>21960</v>
      </c>
      <c r="G235" s="204">
        <v>26500</v>
      </c>
      <c r="H235" s="204">
        <v>31040</v>
      </c>
      <c r="I235" s="204">
        <v>35580</v>
      </c>
      <c r="J235" s="204">
        <v>40120</v>
      </c>
      <c r="K235" s="204">
        <v>44660</v>
      </c>
      <c r="M235" t="s">
        <v>288</v>
      </c>
      <c r="O235" t="s">
        <v>948</v>
      </c>
      <c r="P235" s="293">
        <v>322</v>
      </c>
      <c r="Q235" s="293">
        <v>378</v>
      </c>
      <c r="R235" s="293">
        <v>549</v>
      </c>
      <c r="S235" s="293">
        <v>719</v>
      </c>
      <c r="T235" s="293">
        <v>889</v>
      </c>
      <c r="U235" s="293">
        <v>1059</v>
      </c>
      <c r="V235">
        <v>463</v>
      </c>
    </row>
    <row r="236" spans="1:22">
      <c r="A236" t="s">
        <v>269</v>
      </c>
      <c r="B236">
        <v>465</v>
      </c>
      <c r="C236" t="s">
        <v>949</v>
      </c>
      <c r="D236" s="204">
        <v>12880</v>
      </c>
      <c r="E236" s="204">
        <v>17420</v>
      </c>
      <c r="F236" s="204">
        <v>21960</v>
      </c>
      <c r="G236" s="204">
        <v>26500</v>
      </c>
      <c r="H236" s="204">
        <v>31040</v>
      </c>
      <c r="I236" s="204">
        <v>35580</v>
      </c>
      <c r="J236" s="204">
        <v>40120</v>
      </c>
      <c r="K236" s="204">
        <v>44660</v>
      </c>
      <c r="M236" t="s">
        <v>288</v>
      </c>
      <c r="O236" t="s">
        <v>951</v>
      </c>
      <c r="P236" s="293">
        <v>322</v>
      </c>
      <c r="Q236" s="293">
        <v>378</v>
      </c>
      <c r="R236" s="293">
        <v>549</v>
      </c>
      <c r="S236" s="293">
        <v>719</v>
      </c>
      <c r="T236" s="293">
        <v>889</v>
      </c>
      <c r="U236" s="293">
        <v>1059</v>
      </c>
      <c r="V236">
        <v>465</v>
      </c>
    </row>
    <row r="237" spans="1:22">
      <c r="A237" t="s">
        <v>270</v>
      </c>
      <c r="B237">
        <v>467</v>
      </c>
      <c r="C237" t="s">
        <v>952</v>
      </c>
      <c r="D237" s="204">
        <v>13500</v>
      </c>
      <c r="E237" s="204">
        <v>17420</v>
      </c>
      <c r="F237" s="204">
        <v>21960</v>
      </c>
      <c r="G237" s="204">
        <v>26500</v>
      </c>
      <c r="H237" s="204">
        <v>31040</v>
      </c>
      <c r="I237" s="204">
        <v>35580</v>
      </c>
      <c r="J237" s="204">
        <v>40120</v>
      </c>
      <c r="K237" s="204">
        <v>44660</v>
      </c>
      <c r="M237" t="s">
        <v>288</v>
      </c>
      <c r="O237" t="s">
        <v>954</v>
      </c>
      <c r="P237" s="293">
        <v>337</v>
      </c>
      <c r="Q237" s="293">
        <v>378</v>
      </c>
      <c r="R237" s="293">
        <v>549</v>
      </c>
      <c r="S237" s="293">
        <v>719</v>
      </c>
      <c r="T237" s="293">
        <v>889</v>
      </c>
      <c r="U237" s="293">
        <v>1059</v>
      </c>
      <c r="V237">
        <v>467</v>
      </c>
    </row>
    <row r="238" spans="1:22">
      <c r="A238" t="s">
        <v>87</v>
      </c>
      <c r="B238">
        <v>469</v>
      </c>
      <c r="C238" t="s">
        <v>2353</v>
      </c>
      <c r="D238" s="204">
        <v>15200</v>
      </c>
      <c r="E238" s="204">
        <v>17420</v>
      </c>
      <c r="F238" s="204">
        <v>21960</v>
      </c>
      <c r="G238" s="204">
        <v>26500</v>
      </c>
      <c r="H238" s="204">
        <v>31040</v>
      </c>
      <c r="I238" s="204">
        <v>35580</v>
      </c>
      <c r="J238" s="204">
        <v>40120</v>
      </c>
      <c r="K238" s="204">
        <v>44660</v>
      </c>
      <c r="M238" t="s">
        <v>288</v>
      </c>
      <c r="O238" t="s">
        <v>956</v>
      </c>
      <c r="P238" s="293">
        <v>380</v>
      </c>
      <c r="Q238" s="293">
        <v>406</v>
      </c>
      <c r="R238" s="293">
        <v>549</v>
      </c>
      <c r="S238" s="293">
        <v>719</v>
      </c>
      <c r="T238" s="293">
        <v>889</v>
      </c>
      <c r="U238" s="293">
        <v>1059</v>
      </c>
      <c r="V238">
        <v>469</v>
      </c>
    </row>
    <row r="239" spans="1:22">
      <c r="A239" t="s">
        <v>271</v>
      </c>
      <c r="B239">
        <v>471</v>
      </c>
      <c r="C239" t="s">
        <v>957</v>
      </c>
      <c r="D239" s="204">
        <v>14250</v>
      </c>
      <c r="E239" s="204">
        <v>17420</v>
      </c>
      <c r="F239" s="204">
        <v>21960</v>
      </c>
      <c r="G239" s="204">
        <v>26500</v>
      </c>
      <c r="H239" s="204">
        <v>31040</v>
      </c>
      <c r="I239" s="204">
        <v>35580</v>
      </c>
      <c r="J239" s="204">
        <v>40120</v>
      </c>
      <c r="K239" s="204">
        <v>44660</v>
      </c>
      <c r="M239" t="s">
        <v>288</v>
      </c>
      <c r="O239" t="s">
        <v>959</v>
      </c>
      <c r="P239" s="293">
        <v>356</v>
      </c>
      <c r="Q239" s="293">
        <v>381</v>
      </c>
      <c r="R239" s="293">
        <v>549</v>
      </c>
      <c r="S239" s="293">
        <v>719</v>
      </c>
      <c r="T239" s="293">
        <v>889</v>
      </c>
      <c r="U239" s="293">
        <v>1059</v>
      </c>
      <c r="V239">
        <v>471</v>
      </c>
    </row>
    <row r="240" spans="1:22">
      <c r="A240" t="s">
        <v>59</v>
      </c>
      <c r="B240">
        <v>473</v>
      </c>
      <c r="C240" t="s">
        <v>2348</v>
      </c>
      <c r="D240" s="204">
        <v>16650</v>
      </c>
      <c r="E240" s="204">
        <v>19000</v>
      </c>
      <c r="F240" s="204">
        <v>21960</v>
      </c>
      <c r="G240" s="204">
        <v>26500</v>
      </c>
      <c r="H240" s="204">
        <v>31040</v>
      </c>
      <c r="I240" s="204">
        <v>35580</v>
      </c>
      <c r="J240" s="204">
        <v>40120</v>
      </c>
      <c r="K240" s="204">
        <v>44660</v>
      </c>
      <c r="M240" t="s">
        <v>288</v>
      </c>
      <c r="O240" t="s">
        <v>961</v>
      </c>
      <c r="P240" s="293">
        <v>416</v>
      </c>
      <c r="Q240" s="293">
        <v>445</v>
      </c>
      <c r="R240" s="293">
        <v>549</v>
      </c>
      <c r="S240" s="293">
        <v>719</v>
      </c>
      <c r="T240" s="293">
        <v>889</v>
      </c>
      <c r="U240" s="293">
        <v>1059</v>
      </c>
      <c r="V240">
        <v>473</v>
      </c>
    </row>
    <row r="241" spans="1:22">
      <c r="A241" t="s">
        <v>272</v>
      </c>
      <c r="B241">
        <v>475</v>
      </c>
      <c r="C241" t="s">
        <v>962</v>
      </c>
      <c r="D241" s="204">
        <v>16450</v>
      </c>
      <c r="E241" s="204">
        <v>18800</v>
      </c>
      <c r="F241" s="204">
        <v>21960</v>
      </c>
      <c r="G241" s="204">
        <v>26500</v>
      </c>
      <c r="H241" s="204">
        <v>31040</v>
      </c>
      <c r="I241" s="204">
        <v>35580</v>
      </c>
      <c r="J241" s="204">
        <v>40120</v>
      </c>
      <c r="K241" s="204">
        <v>44660</v>
      </c>
      <c r="M241" t="s">
        <v>288</v>
      </c>
      <c r="O241" t="s">
        <v>964</v>
      </c>
      <c r="P241" s="293">
        <v>411</v>
      </c>
      <c r="Q241" s="293">
        <v>440</v>
      </c>
      <c r="R241" s="293">
        <v>549</v>
      </c>
      <c r="S241" s="293">
        <v>719</v>
      </c>
      <c r="T241" s="293">
        <v>889</v>
      </c>
      <c r="U241" s="293">
        <v>1059</v>
      </c>
      <c r="V241">
        <v>475</v>
      </c>
    </row>
    <row r="242" spans="1:22">
      <c r="A242" t="s">
        <v>273</v>
      </c>
      <c r="B242">
        <v>477</v>
      </c>
      <c r="C242" t="s">
        <v>965</v>
      </c>
      <c r="D242" s="204">
        <v>15200</v>
      </c>
      <c r="E242" s="204">
        <v>17420</v>
      </c>
      <c r="F242" s="204">
        <v>21960</v>
      </c>
      <c r="G242" s="204">
        <v>26500</v>
      </c>
      <c r="H242" s="204">
        <v>31040</v>
      </c>
      <c r="I242" s="204">
        <v>35580</v>
      </c>
      <c r="J242" s="204">
        <v>40120</v>
      </c>
      <c r="K242" s="204">
        <v>44660</v>
      </c>
      <c r="M242" t="s">
        <v>288</v>
      </c>
      <c r="O242" t="s">
        <v>967</v>
      </c>
      <c r="P242" s="293">
        <v>380</v>
      </c>
      <c r="Q242" s="293">
        <v>406</v>
      </c>
      <c r="R242" s="293">
        <v>549</v>
      </c>
      <c r="S242" s="293">
        <v>719</v>
      </c>
      <c r="T242" s="293">
        <v>889</v>
      </c>
      <c r="U242" s="293">
        <v>1059</v>
      </c>
      <c r="V242">
        <v>477</v>
      </c>
    </row>
    <row r="243" spans="1:22">
      <c r="A243" t="s">
        <v>63</v>
      </c>
      <c r="B243">
        <v>479</v>
      </c>
      <c r="C243" t="s">
        <v>968</v>
      </c>
      <c r="D243" s="204">
        <v>12880</v>
      </c>
      <c r="E243" s="204">
        <v>17420</v>
      </c>
      <c r="F243" s="204">
        <v>21960</v>
      </c>
      <c r="G243" s="204">
        <v>26500</v>
      </c>
      <c r="H243" s="204">
        <v>31040</v>
      </c>
      <c r="I243" s="204">
        <v>35580</v>
      </c>
      <c r="J243" s="204">
        <v>40120</v>
      </c>
      <c r="K243" s="204">
        <v>44660</v>
      </c>
      <c r="M243" t="s">
        <v>288</v>
      </c>
      <c r="O243" t="s">
        <v>970</v>
      </c>
      <c r="P243" s="293">
        <v>322</v>
      </c>
      <c r="Q243" s="293">
        <v>378</v>
      </c>
      <c r="R243" s="293">
        <v>549</v>
      </c>
      <c r="S243" s="293">
        <v>719</v>
      </c>
      <c r="T243" s="293">
        <v>889</v>
      </c>
      <c r="U243" s="293">
        <v>1059</v>
      </c>
      <c r="V243">
        <v>479</v>
      </c>
    </row>
    <row r="244" spans="1:22">
      <c r="A244" t="s">
        <v>274</v>
      </c>
      <c r="B244">
        <v>481</v>
      </c>
      <c r="C244" t="s">
        <v>971</v>
      </c>
      <c r="D244" s="204">
        <v>13450</v>
      </c>
      <c r="E244" s="204">
        <v>17420</v>
      </c>
      <c r="F244" s="204">
        <v>21960</v>
      </c>
      <c r="G244" s="204">
        <v>26500</v>
      </c>
      <c r="H244" s="204">
        <v>31040</v>
      </c>
      <c r="I244" s="204">
        <v>35580</v>
      </c>
      <c r="J244" s="204">
        <v>40120</v>
      </c>
      <c r="K244" s="204">
        <v>44660</v>
      </c>
      <c r="M244" t="s">
        <v>288</v>
      </c>
      <c r="O244" t="s">
        <v>973</v>
      </c>
      <c r="P244" s="293">
        <v>336</v>
      </c>
      <c r="Q244" s="293">
        <v>378</v>
      </c>
      <c r="R244" s="293">
        <v>549</v>
      </c>
      <c r="S244" s="293">
        <v>719</v>
      </c>
      <c r="T244" s="293">
        <v>889</v>
      </c>
      <c r="U244" s="293">
        <v>1059</v>
      </c>
      <c r="V244">
        <v>481</v>
      </c>
    </row>
    <row r="245" spans="1:22">
      <c r="A245" t="s">
        <v>275</v>
      </c>
      <c r="B245">
        <v>483</v>
      </c>
      <c r="C245" t="s">
        <v>974</v>
      </c>
      <c r="D245" s="204">
        <v>12880</v>
      </c>
      <c r="E245" s="204">
        <v>17420</v>
      </c>
      <c r="F245" s="204">
        <v>21960</v>
      </c>
      <c r="G245" s="204">
        <v>26500</v>
      </c>
      <c r="H245" s="204">
        <v>31040</v>
      </c>
      <c r="I245" s="204">
        <v>35580</v>
      </c>
      <c r="J245" s="204">
        <v>40120</v>
      </c>
      <c r="K245" s="204">
        <v>44660</v>
      </c>
      <c r="M245" t="s">
        <v>288</v>
      </c>
      <c r="O245" t="s">
        <v>976</v>
      </c>
      <c r="P245" s="293">
        <v>322</v>
      </c>
      <c r="Q245" s="293">
        <v>378</v>
      </c>
      <c r="R245" s="293">
        <v>549</v>
      </c>
      <c r="S245" s="293">
        <v>719</v>
      </c>
      <c r="T245" s="293">
        <v>889</v>
      </c>
      <c r="U245" s="293">
        <v>1059</v>
      </c>
      <c r="V245">
        <v>483</v>
      </c>
    </row>
    <row r="246" spans="1:22">
      <c r="A246" t="s">
        <v>94</v>
      </c>
      <c r="B246">
        <v>485</v>
      </c>
      <c r="C246" t="s">
        <v>300</v>
      </c>
      <c r="D246" s="204">
        <v>14250</v>
      </c>
      <c r="E246" s="204">
        <v>17420</v>
      </c>
      <c r="F246" s="204">
        <v>21960</v>
      </c>
      <c r="G246" s="204">
        <v>26500</v>
      </c>
      <c r="H246" s="204">
        <v>31040</v>
      </c>
      <c r="I246" s="204">
        <v>35580</v>
      </c>
      <c r="J246" s="204">
        <v>40120</v>
      </c>
      <c r="K246" s="204">
        <v>44660</v>
      </c>
      <c r="M246" t="s">
        <v>288</v>
      </c>
      <c r="O246" t="s">
        <v>978</v>
      </c>
      <c r="P246" s="293">
        <v>356</v>
      </c>
      <c r="Q246" s="293">
        <v>381</v>
      </c>
      <c r="R246" s="293">
        <v>549</v>
      </c>
      <c r="S246" s="293">
        <v>719</v>
      </c>
      <c r="T246" s="293">
        <v>889</v>
      </c>
      <c r="U246" s="293">
        <v>1059</v>
      </c>
      <c r="V246">
        <v>485</v>
      </c>
    </row>
    <row r="247" spans="1:22">
      <c r="A247" t="s">
        <v>276</v>
      </c>
      <c r="B247">
        <v>487</v>
      </c>
      <c r="C247" t="s">
        <v>979</v>
      </c>
      <c r="D247" s="204">
        <v>12880</v>
      </c>
      <c r="E247" s="204">
        <v>17420</v>
      </c>
      <c r="F247" s="204">
        <v>21960</v>
      </c>
      <c r="G247" s="204">
        <v>26500</v>
      </c>
      <c r="H247" s="204">
        <v>31040</v>
      </c>
      <c r="I247" s="204">
        <v>35580</v>
      </c>
      <c r="J247" s="204">
        <v>40120</v>
      </c>
      <c r="K247" s="204">
        <v>44660</v>
      </c>
      <c r="M247" t="s">
        <v>288</v>
      </c>
      <c r="O247" t="s">
        <v>981</v>
      </c>
      <c r="P247" s="293">
        <v>322</v>
      </c>
      <c r="Q247" s="293">
        <v>378</v>
      </c>
      <c r="R247" s="293">
        <v>549</v>
      </c>
      <c r="S247" s="293">
        <v>719</v>
      </c>
      <c r="T247" s="293">
        <v>889</v>
      </c>
      <c r="U247" s="293">
        <v>1059</v>
      </c>
      <c r="V247">
        <v>487</v>
      </c>
    </row>
    <row r="248" spans="1:22">
      <c r="A248" t="s">
        <v>277</v>
      </c>
      <c r="B248">
        <v>489</v>
      </c>
      <c r="C248" t="s">
        <v>982</v>
      </c>
      <c r="D248" s="204">
        <v>12880</v>
      </c>
      <c r="E248" s="204">
        <v>17420</v>
      </c>
      <c r="F248" s="204">
        <v>21960</v>
      </c>
      <c r="G248" s="204">
        <v>26500</v>
      </c>
      <c r="H248" s="204">
        <v>31040</v>
      </c>
      <c r="I248" s="204">
        <v>35580</v>
      </c>
      <c r="J248" s="204">
        <v>40120</v>
      </c>
      <c r="K248" s="204">
        <v>44660</v>
      </c>
      <c r="M248" t="s">
        <v>288</v>
      </c>
      <c r="O248" t="s">
        <v>984</v>
      </c>
      <c r="P248" s="293">
        <v>322</v>
      </c>
      <c r="Q248" s="293">
        <v>378</v>
      </c>
      <c r="R248" s="293">
        <v>549</v>
      </c>
      <c r="S248" s="293">
        <v>719</v>
      </c>
      <c r="T248" s="293">
        <v>889</v>
      </c>
      <c r="U248" s="293">
        <v>1059</v>
      </c>
      <c r="V248">
        <v>489</v>
      </c>
    </row>
    <row r="249" spans="1:22">
      <c r="A249" t="s">
        <v>29</v>
      </c>
      <c r="B249">
        <v>491</v>
      </c>
      <c r="C249" t="s">
        <v>2344</v>
      </c>
      <c r="D249" s="204">
        <v>20800</v>
      </c>
      <c r="E249" s="204">
        <v>23750</v>
      </c>
      <c r="F249" s="204">
        <v>26700</v>
      </c>
      <c r="G249" s="204">
        <v>29650</v>
      </c>
      <c r="H249" s="204">
        <v>32050</v>
      </c>
      <c r="I249" s="204">
        <v>35580</v>
      </c>
      <c r="J249" s="204">
        <v>40120</v>
      </c>
      <c r="K249" s="204">
        <v>44660</v>
      </c>
      <c r="M249" t="s">
        <v>288</v>
      </c>
      <c r="O249" t="s">
        <v>986</v>
      </c>
      <c r="P249" s="293">
        <v>520</v>
      </c>
      <c r="Q249" s="293">
        <v>556</v>
      </c>
      <c r="R249" s="293">
        <v>667</v>
      </c>
      <c r="S249" s="293">
        <v>771</v>
      </c>
      <c r="T249" s="293">
        <v>889</v>
      </c>
      <c r="U249" s="293">
        <v>1059</v>
      </c>
      <c r="V249">
        <v>491</v>
      </c>
    </row>
    <row r="250" spans="1:22">
      <c r="A250" t="s">
        <v>82</v>
      </c>
      <c r="B250">
        <v>493</v>
      </c>
      <c r="C250" t="s">
        <v>316</v>
      </c>
      <c r="D250" s="204">
        <v>15600</v>
      </c>
      <c r="E250" s="204">
        <v>17800</v>
      </c>
      <c r="F250" s="204">
        <v>21960</v>
      </c>
      <c r="G250" s="204">
        <v>26500</v>
      </c>
      <c r="H250" s="204">
        <v>31040</v>
      </c>
      <c r="I250" s="204">
        <v>35580</v>
      </c>
      <c r="J250" s="204">
        <v>40120</v>
      </c>
      <c r="K250" s="204">
        <v>44660</v>
      </c>
      <c r="M250" t="s">
        <v>288</v>
      </c>
      <c r="O250" t="s">
        <v>988</v>
      </c>
      <c r="P250" s="293">
        <v>390</v>
      </c>
      <c r="Q250" s="293">
        <v>417</v>
      </c>
      <c r="R250" s="293">
        <v>549</v>
      </c>
      <c r="S250" s="293">
        <v>719</v>
      </c>
      <c r="T250" s="293">
        <v>889</v>
      </c>
      <c r="U250" s="293">
        <v>1059</v>
      </c>
      <c r="V250">
        <v>493</v>
      </c>
    </row>
    <row r="251" spans="1:22">
      <c r="A251" t="s">
        <v>278</v>
      </c>
      <c r="B251">
        <v>495</v>
      </c>
      <c r="C251" t="s">
        <v>989</v>
      </c>
      <c r="D251" s="204">
        <v>14550</v>
      </c>
      <c r="E251" s="204">
        <v>17420</v>
      </c>
      <c r="F251" s="204">
        <v>21960</v>
      </c>
      <c r="G251" s="204">
        <v>26500</v>
      </c>
      <c r="H251" s="204">
        <v>31040</v>
      </c>
      <c r="I251" s="204">
        <v>35580</v>
      </c>
      <c r="J251" s="204">
        <v>40120</v>
      </c>
      <c r="K251" s="204">
        <v>44660</v>
      </c>
      <c r="M251" t="s">
        <v>288</v>
      </c>
      <c r="O251" t="s">
        <v>991</v>
      </c>
      <c r="P251" s="293">
        <v>363</v>
      </c>
      <c r="Q251" s="293">
        <v>389</v>
      </c>
      <c r="R251" s="293">
        <v>549</v>
      </c>
      <c r="S251" s="293">
        <v>719</v>
      </c>
      <c r="T251" s="293">
        <v>889</v>
      </c>
      <c r="U251" s="293">
        <v>1059</v>
      </c>
      <c r="V251">
        <v>495</v>
      </c>
    </row>
    <row r="252" spans="1:22">
      <c r="A252" t="s">
        <v>279</v>
      </c>
      <c r="B252">
        <v>497</v>
      </c>
      <c r="C252" t="s">
        <v>992</v>
      </c>
      <c r="D252" s="204">
        <v>15650</v>
      </c>
      <c r="E252" s="204">
        <v>17850</v>
      </c>
      <c r="F252" s="204">
        <v>21960</v>
      </c>
      <c r="G252" s="204">
        <v>26500</v>
      </c>
      <c r="H252" s="204">
        <v>31040</v>
      </c>
      <c r="I252" s="204">
        <v>35580</v>
      </c>
      <c r="J252" s="204">
        <v>40120</v>
      </c>
      <c r="K252" s="204">
        <v>44660</v>
      </c>
      <c r="M252" t="s">
        <v>288</v>
      </c>
      <c r="O252" t="s">
        <v>994</v>
      </c>
      <c r="P252" s="293">
        <v>391</v>
      </c>
      <c r="Q252" s="293">
        <v>418</v>
      </c>
      <c r="R252" s="293">
        <v>549</v>
      </c>
      <c r="S252" s="293">
        <v>719</v>
      </c>
      <c r="T252" s="293">
        <v>889</v>
      </c>
      <c r="U252" s="293">
        <v>1059</v>
      </c>
      <c r="V252">
        <v>497</v>
      </c>
    </row>
    <row r="253" spans="1:22">
      <c r="A253" t="s">
        <v>280</v>
      </c>
      <c r="B253">
        <v>499</v>
      </c>
      <c r="C253" t="s">
        <v>995</v>
      </c>
      <c r="D253" s="204">
        <v>12950</v>
      </c>
      <c r="E253" s="204">
        <v>17420</v>
      </c>
      <c r="F253" s="204">
        <v>21960</v>
      </c>
      <c r="G253" s="204">
        <v>26500</v>
      </c>
      <c r="H253" s="204">
        <v>31040</v>
      </c>
      <c r="I253" s="204">
        <v>35580</v>
      </c>
      <c r="J253" s="204">
        <v>40120</v>
      </c>
      <c r="K253" s="204">
        <v>44660</v>
      </c>
      <c r="M253" t="s">
        <v>288</v>
      </c>
      <c r="O253" t="s">
        <v>997</v>
      </c>
      <c r="P253" s="293">
        <v>323</v>
      </c>
      <c r="Q253" s="293">
        <v>378</v>
      </c>
      <c r="R253" s="293">
        <v>549</v>
      </c>
      <c r="S253" s="293">
        <v>719</v>
      </c>
      <c r="T253" s="293">
        <v>889</v>
      </c>
      <c r="U253" s="293">
        <v>1059</v>
      </c>
      <c r="V253">
        <v>499</v>
      </c>
    </row>
    <row r="254" spans="1:22">
      <c r="A254" t="s">
        <v>281</v>
      </c>
      <c r="B254">
        <v>501</v>
      </c>
      <c r="C254" t="s">
        <v>998</v>
      </c>
      <c r="D254" s="204">
        <v>16250</v>
      </c>
      <c r="E254" s="204">
        <v>18600</v>
      </c>
      <c r="F254" s="204">
        <v>21960</v>
      </c>
      <c r="G254" s="204">
        <v>26500</v>
      </c>
      <c r="H254" s="204">
        <v>31040</v>
      </c>
      <c r="I254" s="204">
        <v>35580</v>
      </c>
      <c r="J254" s="204">
        <v>40120</v>
      </c>
      <c r="K254" s="204">
        <v>44660</v>
      </c>
      <c r="M254" t="s">
        <v>288</v>
      </c>
      <c r="O254" t="s">
        <v>1000</v>
      </c>
      <c r="P254" s="293">
        <v>406</v>
      </c>
      <c r="Q254" s="293">
        <v>435</v>
      </c>
      <c r="R254" s="293">
        <v>549</v>
      </c>
      <c r="S254" s="293">
        <v>719</v>
      </c>
      <c r="T254" s="293">
        <v>889</v>
      </c>
      <c r="U254" s="293">
        <v>1059</v>
      </c>
      <c r="V254">
        <v>501</v>
      </c>
    </row>
    <row r="255" spans="1:22">
      <c r="A255" t="s">
        <v>282</v>
      </c>
      <c r="B255">
        <v>503</v>
      </c>
      <c r="C255" t="s">
        <v>1001</v>
      </c>
      <c r="D255" s="204">
        <v>13100</v>
      </c>
      <c r="E255" s="204">
        <v>17420</v>
      </c>
      <c r="F255" s="204">
        <v>21960</v>
      </c>
      <c r="G255" s="204">
        <v>26500</v>
      </c>
      <c r="H255" s="204">
        <v>31040</v>
      </c>
      <c r="I255" s="204">
        <v>35580</v>
      </c>
      <c r="J255" s="204">
        <v>40120</v>
      </c>
      <c r="K255" s="204">
        <v>44660</v>
      </c>
      <c r="M255" t="s">
        <v>288</v>
      </c>
      <c r="O255" t="s">
        <v>1003</v>
      </c>
      <c r="P255" s="293">
        <v>327</v>
      </c>
      <c r="Q255" s="293">
        <v>378</v>
      </c>
      <c r="R255" s="293">
        <v>549</v>
      </c>
      <c r="S255" s="293">
        <v>719</v>
      </c>
      <c r="T255" s="293">
        <v>889</v>
      </c>
      <c r="U255" s="293">
        <v>1059</v>
      </c>
      <c r="V255">
        <v>503</v>
      </c>
    </row>
    <row r="256" spans="1:22">
      <c r="A256" t="s">
        <v>283</v>
      </c>
      <c r="B256">
        <v>505</v>
      </c>
      <c r="C256" t="s">
        <v>1004</v>
      </c>
      <c r="D256" s="204">
        <v>12880</v>
      </c>
      <c r="E256" s="204">
        <v>17420</v>
      </c>
      <c r="F256" s="204">
        <v>21960</v>
      </c>
      <c r="G256" s="204">
        <v>26500</v>
      </c>
      <c r="H256" s="204">
        <v>31040</v>
      </c>
      <c r="I256" s="204">
        <v>35580</v>
      </c>
      <c r="J256" s="204">
        <v>40120</v>
      </c>
      <c r="K256" s="204">
        <v>44660</v>
      </c>
      <c r="M256" t="s">
        <v>288</v>
      </c>
      <c r="O256" t="s">
        <v>1006</v>
      </c>
      <c r="P256" s="293">
        <v>322</v>
      </c>
      <c r="Q256" s="293">
        <v>378</v>
      </c>
      <c r="R256" s="293">
        <v>549</v>
      </c>
      <c r="S256" s="293">
        <v>719</v>
      </c>
      <c r="T256" s="293">
        <v>889</v>
      </c>
      <c r="U256" s="293">
        <v>1059</v>
      </c>
      <c r="V256">
        <v>505</v>
      </c>
    </row>
    <row r="257" spans="1:22">
      <c r="A257" t="s">
        <v>284</v>
      </c>
      <c r="B257">
        <v>507</v>
      </c>
      <c r="C257" t="s">
        <v>1007</v>
      </c>
      <c r="D257" s="204">
        <v>12880</v>
      </c>
      <c r="E257" s="204">
        <v>17420</v>
      </c>
      <c r="F257" s="204">
        <v>21960</v>
      </c>
      <c r="G257" s="204">
        <v>26500</v>
      </c>
      <c r="H257" s="204">
        <v>31040</v>
      </c>
      <c r="I257" s="204">
        <v>35580</v>
      </c>
      <c r="J257" s="204">
        <v>40120</v>
      </c>
      <c r="K257" s="204">
        <v>44660</v>
      </c>
      <c r="M257" t="s">
        <v>288</v>
      </c>
      <c r="O257" t="s">
        <v>1009</v>
      </c>
      <c r="P257" s="293">
        <v>322</v>
      </c>
      <c r="Q257" s="293">
        <v>378</v>
      </c>
      <c r="R257" s="293">
        <v>549</v>
      </c>
      <c r="S257" s="293">
        <v>719</v>
      </c>
      <c r="T257" s="293">
        <v>889</v>
      </c>
      <c r="U257" s="293">
        <v>1059</v>
      </c>
      <c r="V257">
        <v>507</v>
      </c>
    </row>
  </sheetData>
  <autoFilter ref="A3:V257"/>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12800</v>
      </c>
      <c r="F3" s="293">
        <v>14600</v>
      </c>
      <c r="G3" s="293">
        <v>16450</v>
      </c>
      <c r="H3" s="293">
        <v>18250</v>
      </c>
      <c r="I3" s="293">
        <v>19750</v>
      </c>
      <c r="J3" s="293">
        <v>21200</v>
      </c>
      <c r="K3" s="293">
        <v>22650</v>
      </c>
      <c r="L3" s="293">
        <v>24100</v>
      </c>
      <c r="M3" s="295">
        <v>21350</v>
      </c>
      <c r="N3" s="295">
        <v>24400</v>
      </c>
      <c r="O3" s="295">
        <v>27450</v>
      </c>
      <c r="P3" s="295">
        <v>30450</v>
      </c>
      <c r="Q3" s="295">
        <v>32900</v>
      </c>
      <c r="R3" s="295">
        <v>35350</v>
      </c>
      <c r="S3" s="295">
        <v>37800</v>
      </c>
      <c r="T3" s="295">
        <v>40200</v>
      </c>
      <c r="U3" s="250">
        <v>25620</v>
      </c>
      <c r="V3" s="250">
        <v>29280</v>
      </c>
      <c r="W3" s="250">
        <v>32940</v>
      </c>
      <c r="X3" s="250">
        <v>36540</v>
      </c>
      <c r="Y3" s="250">
        <v>39480</v>
      </c>
      <c r="Z3" s="250">
        <v>42420</v>
      </c>
      <c r="AA3" s="250">
        <v>45360</v>
      </c>
      <c r="AB3" s="250">
        <v>48240</v>
      </c>
      <c r="AC3" s="204">
        <v>34100</v>
      </c>
      <c r="AD3" s="204">
        <v>39000</v>
      </c>
      <c r="AE3" s="204">
        <v>43850</v>
      </c>
      <c r="AF3" s="204">
        <v>48700</v>
      </c>
      <c r="AG3" s="204">
        <v>52600</v>
      </c>
      <c r="AH3" s="204">
        <v>56500</v>
      </c>
      <c r="AI3" s="204">
        <v>60400</v>
      </c>
      <c r="AJ3" s="204">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18550</v>
      </c>
      <c r="F4" s="293">
        <v>21200</v>
      </c>
      <c r="G4" s="293">
        <v>23850</v>
      </c>
      <c r="H4" s="293">
        <v>26500</v>
      </c>
      <c r="I4" s="293">
        <v>28650</v>
      </c>
      <c r="J4" s="293">
        <v>30750</v>
      </c>
      <c r="K4" s="293">
        <v>32900</v>
      </c>
      <c r="L4" s="293">
        <v>35000</v>
      </c>
      <c r="M4" s="295">
        <v>30950</v>
      </c>
      <c r="N4" s="295">
        <v>35400</v>
      </c>
      <c r="O4" s="295">
        <v>39800</v>
      </c>
      <c r="P4" s="295">
        <v>44200</v>
      </c>
      <c r="Q4" s="295">
        <v>47750</v>
      </c>
      <c r="R4" s="295">
        <v>51300</v>
      </c>
      <c r="S4" s="295">
        <v>54850</v>
      </c>
      <c r="T4" s="295">
        <v>58350</v>
      </c>
      <c r="U4" s="250">
        <v>37140</v>
      </c>
      <c r="V4" s="250">
        <v>42480</v>
      </c>
      <c r="W4" s="250">
        <v>47760</v>
      </c>
      <c r="X4" s="250">
        <v>53040</v>
      </c>
      <c r="Y4" s="250">
        <v>57300</v>
      </c>
      <c r="Z4" s="250">
        <v>61560</v>
      </c>
      <c r="AA4" s="250">
        <v>65820</v>
      </c>
      <c r="AB4" s="250">
        <v>70020</v>
      </c>
      <c r="AC4" s="204">
        <v>49500</v>
      </c>
      <c r="AD4" s="204">
        <v>56600</v>
      </c>
      <c r="AE4" s="204">
        <v>63650</v>
      </c>
      <c r="AF4" s="204">
        <v>70700</v>
      </c>
      <c r="AG4" s="204">
        <v>76400</v>
      </c>
      <c r="AH4" s="204">
        <v>82050</v>
      </c>
      <c r="AI4" s="204">
        <v>87700</v>
      </c>
      <c r="AJ4" s="204">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12800</v>
      </c>
      <c r="F5" s="293">
        <v>14600</v>
      </c>
      <c r="G5" s="293">
        <v>16450</v>
      </c>
      <c r="H5" s="293">
        <v>18250</v>
      </c>
      <c r="I5" s="293">
        <v>19750</v>
      </c>
      <c r="J5" s="293">
        <v>21200</v>
      </c>
      <c r="K5" s="293">
        <v>22650</v>
      </c>
      <c r="L5" s="293">
        <v>24100</v>
      </c>
      <c r="M5" s="295">
        <v>21350</v>
      </c>
      <c r="N5" s="295">
        <v>24400</v>
      </c>
      <c r="O5" s="295">
        <v>27450</v>
      </c>
      <c r="P5" s="295">
        <v>30450</v>
      </c>
      <c r="Q5" s="295">
        <v>32900</v>
      </c>
      <c r="R5" s="295">
        <v>35350</v>
      </c>
      <c r="S5" s="295">
        <v>37800</v>
      </c>
      <c r="T5" s="295">
        <v>40200</v>
      </c>
      <c r="U5" s="250">
        <v>25620</v>
      </c>
      <c r="V5" s="250">
        <v>29280</v>
      </c>
      <c r="W5" s="250">
        <v>32940</v>
      </c>
      <c r="X5" s="250">
        <v>36540</v>
      </c>
      <c r="Y5" s="250">
        <v>39480</v>
      </c>
      <c r="Z5" s="250">
        <v>42420</v>
      </c>
      <c r="AA5" s="250">
        <v>45360</v>
      </c>
      <c r="AB5" s="250">
        <v>48240</v>
      </c>
      <c r="AC5" s="204">
        <v>34100</v>
      </c>
      <c r="AD5" s="204">
        <v>39000</v>
      </c>
      <c r="AE5" s="204">
        <v>43850</v>
      </c>
      <c r="AF5" s="204">
        <v>48700</v>
      </c>
      <c r="AG5" s="204">
        <v>52600</v>
      </c>
      <c r="AH5" s="204">
        <v>56500</v>
      </c>
      <c r="AI5" s="204">
        <v>60400</v>
      </c>
      <c r="AJ5" s="204">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18500</v>
      </c>
      <c r="I6" s="293">
        <v>20000</v>
      </c>
      <c r="J6" s="293">
        <v>21500</v>
      </c>
      <c r="K6" s="293">
        <v>22950</v>
      </c>
      <c r="L6" s="293">
        <v>24450</v>
      </c>
      <c r="M6" s="295">
        <v>21600</v>
      </c>
      <c r="N6" s="295">
        <v>24700</v>
      </c>
      <c r="O6" s="295">
        <v>27800</v>
      </c>
      <c r="P6" s="295">
        <v>30850</v>
      </c>
      <c r="Q6" s="295">
        <v>33350</v>
      </c>
      <c r="R6" s="295">
        <v>35800</v>
      </c>
      <c r="S6" s="295">
        <v>38300</v>
      </c>
      <c r="T6" s="295">
        <v>40750</v>
      </c>
      <c r="U6" s="250">
        <v>25920</v>
      </c>
      <c r="V6" s="250">
        <v>29640</v>
      </c>
      <c r="W6" s="250">
        <v>33360</v>
      </c>
      <c r="X6" s="250">
        <v>37020</v>
      </c>
      <c r="Y6" s="250">
        <v>40020</v>
      </c>
      <c r="Z6" s="250">
        <v>42960</v>
      </c>
      <c r="AA6" s="250">
        <v>45960</v>
      </c>
      <c r="AB6" s="250">
        <v>48900</v>
      </c>
      <c r="AC6" s="204">
        <v>34550</v>
      </c>
      <c r="AD6" s="204">
        <v>39500</v>
      </c>
      <c r="AE6" s="204">
        <v>44450</v>
      </c>
      <c r="AF6" s="204">
        <v>49350</v>
      </c>
      <c r="AG6" s="204">
        <v>53300</v>
      </c>
      <c r="AH6" s="204">
        <v>57250</v>
      </c>
      <c r="AI6" s="204">
        <v>61200</v>
      </c>
      <c r="AJ6" s="204">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14250</v>
      </c>
      <c r="F7" s="293">
        <v>16250</v>
      </c>
      <c r="G7" s="293">
        <v>18300</v>
      </c>
      <c r="H7" s="293">
        <v>20300</v>
      </c>
      <c r="I7" s="293">
        <v>21950</v>
      </c>
      <c r="J7" s="293">
        <v>23550</v>
      </c>
      <c r="K7" s="293">
        <v>25200</v>
      </c>
      <c r="L7" s="293">
        <v>26800</v>
      </c>
      <c r="M7" s="295">
        <v>23700</v>
      </c>
      <c r="N7" s="295">
        <v>27100</v>
      </c>
      <c r="O7" s="295">
        <v>30500</v>
      </c>
      <c r="P7" s="295">
        <v>33850</v>
      </c>
      <c r="Q7" s="295">
        <v>36600</v>
      </c>
      <c r="R7" s="295">
        <v>39300</v>
      </c>
      <c r="S7" s="295">
        <v>42000</v>
      </c>
      <c r="T7" s="295">
        <v>44700</v>
      </c>
      <c r="U7" s="250">
        <v>28440</v>
      </c>
      <c r="V7" s="250">
        <v>32520</v>
      </c>
      <c r="W7" s="250">
        <v>36600</v>
      </c>
      <c r="X7" s="250">
        <v>40620</v>
      </c>
      <c r="Y7" s="250">
        <v>43920</v>
      </c>
      <c r="Z7" s="250">
        <v>47160</v>
      </c>
      <c r="AA7" s="250">
        <v>50400</v>
      </c>
      <c r="AB7" s="250">
        <v>53640</v>
      </c>
      <c r="AC7" s="204">
        <v>37950</v>
      </c>
      <c r="AD7" s="204">
        <v>43350</v>
      </c>
      <c r="AE7" s="204">
        <v>48750</v>
      </c>
      <c r="AF7" s="204">
        <v>54150</v>
      </c>
      <c r="AG7" s="204">
        <v>58500</v>
      </c>
      <c r="AH7" s="204">
        <v>62850</v>
      </c>
      <c r="AI7" s="204">
        <v>67150</v>
      </c>
      <c r="AJ7" s="204">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15050</v>
      </c>
      <c r="F8" s="293">
        <v>17200</v>
      </c>
      <c r="G8" s="293">
        <v>19350</v>
      </c>
      <c r="H8" s="293">
        <v>21450</v>
      </c>
      <c r="I8" s="293">
        <v>23200</v>
      </c>
      <c r="J8" s="293">
        <v>24900</v>
      </c>
      <c r="K8" s="293">
        <v>26600</v>
      </c>
      <c r="L8" s="293">
        <v>28350</v>
      </c>
      <c r="M8" s="295">
        <v>25050</v>
      </c>
      <c r="N8" s="295">
        <v>28600</v>
      </c>
      <c r="O8" s="295">
        <v>32200</v>
      </c>
      <c r="P8" s="295">
        <v>35750</v>
      </c>
      <c r="Q8" s="295">
        <v>38650</v>
      </c>
      <c r="R8" s="295">
        <v>41500</v>
      </c>
      <c r="S8" s="295">
        <v>44350</v>
      </c>
      <c r="T8" s="295">
        <v>47200</v>
      </c>
      <c r="U8" s="250">
        <v>30060</v>
      </c>
      <c r="V8" s="250">
        <v>34320</v>
      </c>
      <c r="W8" s="250">
        <v>38640</v>
      </c>
      <c r="X8" s="250">
        <v>42900</v>
      </c>
      <c r="Y8" s="250">
        <v>46380</v>
      </c>
      <c r="Z8" s="250">
        <v>49800</v>
      </c>
      <c r="AA8" s="250">
        <v>53220</v>
      </c>
      <c r="AB8" s="250">
        <v>56640</v>
      </c>
      <c r="AC8" s="204">
        <v>40050</v>
      </c>
      <c r="AD8" s="204">
        <v>45800</v>
      </c>
      <c r="AE8" s="204">
        <v>51500</v>
      </c>
      <c r="AF8" s="204">
        <v>57200</v>
      </c>
      <c r="AG8" s="204">
        <v>61800</v>
      </c>
      <c r="AH8" s="204">
        <v>66400</v>
      </c>
      <c r="AI8" s="204">
        <v>70950</v>
      </c>
      <c r="AJ8" s="204">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13250</v>
      </c>
      <c r="F9" s="293">
        <v>15150</v>
      </c>
      <c r="G9" s="293">
        <v>17050</v>
      </c>
      <c r="H9" s="293">
        <v>18900</v>
      </c>
      <c r="I9" s="293">
        <v>20450</v>
      </c>
      <c r="J9" s="293">
        <v>21950</v>
      </c>
      <c r="K9" s="293">
        <v>23450</v>
      </c>
      <c r="L9" s="293">
        <v>24950</v>
      </c>
      <c r="M9" s="295">
        <v>22050</v>
      </c>
      <c r="N9" s="295">
        <v>25200</v>
      </c>
      <c r="O9" s="295">
        <v>28350</v>
      </c>
      <c r="P9" s="295">
        <v>31500</v>
      </c>
      <c r="Q9" s="295">
        <v>34050</v>
      </c>
      <c r="R9" s="295">
        <v>36550</v>
      </c>
      <c r="S9" s="295">
        <v>39100</v>
      </c>
      <c r="T9" s="295">
        <v>41600</v>
      </c>
      <c r="U9" s="250">
        <v>26460</v>
      </c>
      <c r="V9" s="250">
        <v>30240</v>
      </c>
      <c r="W9" s="250">
        <v>34020</v>
      </c>
      <c r="X9" s="250">
        <v>37800</v>
      </c>
      <c r="Y9" s="250">
        <v>40860</v>
      </c>
      <c r="Z9" s="250">
        <v>43860</v>
      </c>
      <c r="AA9" s="250">
        <v>46920</v>
      </c>
      <c r="AB9" s="250">
        <v>49920</v>
      </c>
      <c r="AC9" s="204">
        <v>35300</v>
      </c>
      <c r="AD9" s="204">
        <v>40350</v>
      </c>
      <c r="AE9" s="204">
        <v>45400</v>
      </c>
      <c r="AF9" s="204">
        <v>50400</v>
      </c>
      <c r="AG9" s="204">
        <v>54450</v>
      </c>
      <c r="AH9" s="204">
        <v>58500</v>
      </c>
      <c r="AI9" s="204">
        <v>62500</v>
      </c>
      <c r="AJ9" s="204">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17400</v>
      </c>
      <c r="F10" s="293">
        <v>19850</v>
      </c>
      <c r="G10" s="293">
        <v>22350</v>
      </c>
      <c r="H10" s="293">
        <v>24800</v>
      </c>
      <c r="I10" s="293">
        <v>26800</v>
      </c>
      <c r="J10" s="293">
        <v>28800</v>
      </c>
      <c r="K10" s="293">
        <v>30800</v>
      </c>
      <c r="L10" s="293">
        <v>32750</v>
      </c>
      <c r="M10" s="295">
        <v>28950</v>
      </c>
      <c r="N10" s="295">
        <v>33100</v>
      </c>
      <c r="O10" s="295">
        <v>37250</v>
      </c>
      <c r="P10" s="295">
        <v>41350</v>
      </c>
      <c r="Q10" s="295">
        <v>44700</v>
      </c>
      <c r="R10" s="295">
        <v>48000</v>
      </c>
      <c r="S10" s="295">
        <v>51300</v>
      </c>
      <c r="T10" s="295">
        <v>54600</v>
      </c>
      <c r="U10" s="250">
        <v>34740</v>
      </c>
      <c r="V10" s="250">
        <v>39720</v>
      </c>
      <c r="W10" s="250">
        <v>44700</v>
      </c>
      <c r="X10" s="250">
        <v>49620</v>
      </c>
      <c r="Y10" s="250">
        <v>53640</v>
      </c>
      <c r="Z10" s="250">
        <v>57600</v>
      </c>
      <c r="AA10" s="250">
        <v>61560</v>
      </c>
      <c r="AB10" s="250">
        <v>65520</v>
      </c>
      <c r="AC10" s="204">
        <v>46350</v>
      </c>
      <c r="AD10" s="204">
        <v>52950</v>
      </c>
      <c r="AE10" s="204">
        <v>59550</v>
      </c>
      <c r="AF10" s="204">
        <v>66150</v>
      </c>
      <c r="AG10" s="204">
        <v>71450</v>
      </c>
      <c r="AH10" s="204">
        <v>76750</v>
      </c>
      <c r="AI10" s="204">
        <v>82050</v>
      </c>
      <c r="AJ10" s="204">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12800</v>
      </c>
      <c r="F11" s="293">
        <v>14600</v>
      </c>
      <c r="G11" s="293">
        <v>16450</v>
      </c>
      <c r="H11" s="293">
        <v>18250</v>
      </c>
      <c r="I11" s="293">
        <v>19750</v>
      </c>
      <c r="J11" s="293">
        <v>21200</v>
      </c>
      <c r="K11" s="293">
        <v>22650</v>
      </c>
      <c r="L11" s="293">
        <v>24100</v>
      </c>
      <c r="M11" s="295">
        <v>21350</v>
      </c>
      <c r="N11" s="295">
        <v>24400</v>
      </c>
      <c r="O11" s="295">
        <v>27450</v>
      </c>
      <c r="P11" s="295">
        <v>30450</v>
      </c>
      <c r="Q11" s="295">
        <v>32900</v>
      </c>
      <c r="R11" s="295">
        <v>35350</v>
      </c>
      <c r="S11" s="295">
        <v>37800</v>
      </c>
      <c r="T11" s="295">
        <v>40200</v>
      </c>
      <c r="U11" s="250">
        <v>25620</v>
      </c>
      <c r="V11" s="250">
        <v>29280</v>
      </c>
      <c r="W11" s="250">
        <v>32940</v>
      </c>
      <c r="X11" s="250">
        <v>36540</v>
      </c>
      <c r="Y11" s="250">
        <v>39480</v>
      </c>
      <c r="Z11" s="250">
        <v>42420</v>
      </c>
      <c r="AA11" s="250">
        <v>45360</v>
      </c>
      <c r="AB11" s="250">
        <v>48240</v>
      </c>
      <c r="AC11" s="204">
        <v>34100</v>
      </c>
      <c r="AD11" s="204">
        <v>39000</v>
      </c>
      <c r="AE11" s="204">
        <v>43850</v>
      </c>
      <c r="AF11" s="204">
        <v>48700</v>
      </c>
      <c r="AG11" s="204">
        <v>52600</v>
      </c>
      <c r="AH11" s="204">
        <v>56500</v>
      </c>
      <c r="AI11" s="204">
        <v>60400</v>
      </c>
      <c r="AJ11" s="204">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15600</v>
      </c>
      <c r="F12" s="293">
        <v>17800</v>
      </c>
      <c r="G12" s="293">
        <v>20050</v>
      </c>
      <c r="H12" s="293">
        <v>22250</v>
      </c>
      <c r="I12" s="293">
        <v>24050</v>
      </c>
      <c r="J12" s="293">
        <v>25850</v>
      </c>
      <c r="K12" s="293">
        <v>27600</v>
      </c>
      <c r="L12" s="293">
        <v>29400</v>
      </c>
      <c r="M12" s="295">
        <v>25950</v>
      </c>
      <c r="N12" s="295">
        <v>29650</v>
      </c>
      <c r="O12" s="295">
        <v>33350</v>
      </c>
      <c r="P12" s="295">
        <v>37050</v>
      </c>
      <c r="Q12" s="295">
        <v>40050</v>
      </c>
      <c r="R12" s="295">
        <v>43000</v>
      </c>
      <c r="S12" s="295">
        <v>45950</v>
      </c>
      <c r="T12" s="295">
        <v>48950</v>
      </c>
      <c r="U12" s="250">
        <v>31140</v>
      </c>
      <c r="V12" s="250">
        <v>35580</v>
      </c>
      <c r="W12" s="250">
        <v>40020</v>
      </c>
      <c r="X12" s="250">
        <v>44460</v>
      </c>
      <c r="Y12" s="250">
        <v>48060</v>
      </c>
      <c r="Z12" s="250">
        <v>51600</v>
      </c>
      <c r="AA12" s="250">
        <v>55140</v>
      </c>
      <c r="AB12" s="250">
        <v>58740</v>
      </c>
      <c r="AC12" s="204">
        <v>41550</v>
      </c>
      <c r="AD12" s="204">
        <v>47450</v>
      </c>
      <c r="AE12" s="204">
        <v>53400</v>
      </c>
      <c r="AF12" s="204">
        <v>59300</v>
      </c>
      <c r="AG12" s="204">
        <v>64050</v>
      </c>
      <c r="AH12" s="204">
        <v>68800</v>
      </c>
      <c r="AI12" s="204">
        <v>73550</v>
      </c>
      <c r="AJ12" s="204">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20800</v>
      </c>
      <c r="F13" s="293">
        <v>23750</v>
      </c>
      <c r="G13" s="293">
        <v>26700</v>
      </c>
      <c r="H13" s="293">
        <v>29650</v>
      </c>
      <c r="I13" s="293">
        <v>32050</v>
      </c>
      <c r="J13" s="293">
        <v>34400</v>
      </c>
      <c r="K13" s="293">
        <v>36800</v>
      </c>
      <c r="L13" s="293">
        <v>39150</v>
      </c>
      <c r="M13" s="295">
        <v>34650</v>
      </c>
      <c r="N13" s="295">
        <v>39600</v>
      </c>
      <c r="O13" s="295">
        <v>44550</v>
      </c>
      <c r="P13" s="295">
        <v>49450</v>
      </c>
      <c r="Q13" s="295">
        <v>53450</v>
      </c>
      <c r="R13" s="295">
        <v>57400</v>
      </c>
      <c r="S13" s="295">
        <v>61350</v>
      </c>
      <c r="T13" s="295">
        <v>65300</v>
      </c>
      <c r="U13" s="250">
        <v>41580</v>
      </c>
      <c r="V13" s="250">
        <v>47520</v>
      </c>
      <c r="W13" s="250">
        <v>53460</v>
      </c>
      <c r="X13" s="250">
        <v>59340</v>
      </c>
      <c r="Y13" s="250">
        <v>64140</v>
      </c>
      <c r="Z13" s="250">
        <v>68880</v>
      </c>
      <c r="AA13" s="250">
        <v>73620</v>
      </c>
      <c r="AB13" s="250">
        <v>78360</v>
      </c>
      <c r="AC13" s="204">
        <v>55400</v>
      </c>
      <c r="AD13" s="204">
        <v>63300</v>
      </c>
      <c r="AE13" s="204">
        <v>71200</v>
      </c>
      <c r="AF13" s="204">
        <v>79100</v>
      </c>
      <c r="AG13" s="204">
        <v>85450</v>
      </c>
      <c r="AH13" s="204">
        <v>91800</v>
      </c>
      <c r="AI13" s="204">
        <v>98100</v>
      </c>
      <c r="AJ13" s="204">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12800</v>
      </c>
      <c r="F14" s="293">
        <v>14600</v>
      </c>
      <c r="G14" s="293">
        <v>16450</v>
      </c>
      <c r="H14" s="293">
        <v>18250</v>
      </c>
      <c r="I14" s="293">
        <v>19750</v>
      </c>
      <c r="J14" s="293">
        <v>21200</v>
      </c>
      <c r="K14" s="293">
        <v>22650</v>
      </c>
      <c r="L14" s="293">
        <v>24100</v>
      </c>
      <c r="M14" s="295">
        <v>21350</v>
      </c>
      <c r="N14" s="295">
        <v>24400</v>
      </c>
      <c r="O14" s="295">
        <v>27450</v>
      </c>
      <c r="P14" s="295">
        <v>30450</v>
      </c>
      <c r="Q14" s="295">
        <v>32900</v>
      </c>
      <c r="R14" s="295">
        <v>35350</v>
      </c>
      <c r="S14" s="295">
        <v>37800</v>
      </c>
      <c r="T14" s="295">
        <v>40200</v>
      </c>
      <c r="U14" s="250">
        <v>25620</v>
      </c>
      <c r="V14" s="250">
        <v>29280</v>
      </c>
      <c r="W14" s="250">
        <v>32940</v>
      </c>
      <c r="X14" s="250">
        <v>36540</v>
      </c>
      <c r="Y14" s="250">
        <v>39480</v>
      </c>
      <c r="Z14" s="250">
        <v>42420</v>
      </c>
      <c r="AA14" s="250">
        <v>45360</v>
      </c>
      <c r="AB14" s="250">
        <v>48240</v>
      </c>
      <c r="AC14" s="204">
        <v>34100</v>
      </c>
      <c r="AD14" s="204">
        <v>39000</v>
      </c>
      <c r="AE14" s="204">
        <v>43850</v>
      </c>
      <c r="AF14" s="204">
        <v>48700</v>
      </c>
      <c r="AG14" s="204">
        <v>52600</v>
      </c>
      <c r="AH14" s="204">
        <v>56500</v>
      </c>
      <c r="AI14" s="204">
        <v>60400</v>
      </c>
      <c r="AJ14" s="204">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12800</v>
      </c>
      <c r="F15" s="293">
        <v>14600</v>
      </c>
      <c r="G15" s="293">
        <v>16450</v>
      </c>
      <c r="H15" s="293">
        <v>18250</v>
      </c>
      <c r="I15" s="293">
        <v>19750</v>
      </c>
      <c r="J15" s="293">
        <v>21200</v>
      </c>
      <c r="K15" s="293">
        <v>22650</v>
      </c>
      <c r="L15" s="293">
        <v>24100</v>
      </c>
      <c r="M15" s="295">
        <v>21350</v>
      </c>
      <c r="N15" s="295">
        <v>24400</v>
      </c>
      <c r="O15" s="295">
        <v>27450</v>
      </c>
      <c r="P15" s="295">
        <v>30450</v>
      </c>
      <c r="Q15" s="295">
        <v>32900</v>
      </c>
      <c r="R15" s="295">
        <v>35350</v>
      </c>
      <c r="S15" s="295">
        <v>37800</v>
      </c>
      <c r="T15" s="295">
        <v>40200</v>
      </c>
      <c r="U15" s="250">
        <v>25620</v>
      </c>
      <c r="V15" s="250">
        <v>29280</v>
      </c>
      <c r="W15" s="250">
        <v>32940</v>
      </c>
      <c r="X15" s="250">
        <v>36540</v>
      </c>
      <c r="Y15" s="250">
        <v>39480</v>
      </c>
      <c r="Z15" s="250">
        <v>42420</v>
      </c>
      <c r="AA15" s="250">
        <v>45360</v>
      </c>
      <c r="AB15" s="250">
        <v>48240</v>
      </c>
      <c r="AC15" s="204">
        <v>34100</v>
      </c>
      <c r="AD15" s="204">
        <v>39000</v>
      </c>
      <c r="AE15" s="204">
        <v>43850</v>
      </c>
      <c r="AF15" s="204">
        <v>48700</v>
      </c>
      <c r="AG15" s="204">
        <v>52600</v>
      </c>
      <c r="AH15" s="204">
        <v>56500</v>
      </c>
      <c r="AI15" s="204">
        <v>60400</v>
      </c>
      <c r="AJ15" s="204">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13600</v>
      </c>
      <c r="F16" s="293">
        <v>15550</v>
      </c>
      <c r="G16" s="293">
        <v>17500</v>
      </c>
      <c r="H16" s="293">
        <v>19400</v>
      </c>
      <c r="I16" s="293">
        <v>21000</v>
      </c>
      <c r="J16" s="293">
        <v>22550</v>
      </c>
      <c r="K16" s="293">
        <v>24100</v>
      </c>
      <c r="L16" s="293">
        <v>25650</v>
      </c>
      <c r="M16" s="295">
        <v>22650</v>
      </c>
      <c r="N16" s="295">
        <v>25900</v>
      </c>
      <c r="O16" s="295">
        <v>29150</v>
      </c>
      <c r="P16" s="295">
        <v>32350</v>
      </c>
      <c r="Q16" s="295">
        <v>34950</v>
      </c>
      <c r="R16" s="295">
        <v>37550</v>
      </c>
      <c r="S16" s="295">
        <v>40150</v>
      </c>
      <c r="T16" s="295">
        <v>42750</v>
      </c>
      <c r="U16" s="250">
        <v>27180</v>
      </c>
      <c r="V16" s="250">
        <v>31080</v>
      </c>
      <c r="W16" s="250">
        <v>34980</v>
      </c>
      <c r="X16" s="250">
        <v>38820</v>
      </c>
      <c r="Y16" s="250">
        <v>41940</v>
      </c>
      <c r="Z16" s="250">
        <v>45060</v>
      </c>
      <c r="AA16" s="250">
        <v>48180</v>
      </c>
      <c r="AB16" s="250">
        <v>51300</v>
      </c>
      <c r="AC16" s="204">
        <v>36250</v>
      </c>
      <c r="AD16" s="204">
        <v>41400</v>
      </c>
      <c r="AE16" s="204">
        <v>46600</v>
      </c>
      <c r="AF16" s="204">
        <v>51750</v>
      </c>
      <c r="AG16" s="204">
        <v>55900</v>
      </c>
      <c r="AH16" s="204">
        <v>60050</v>
      </c>
      <c r="AI16" s="204">
        <v>64200</v>
      </c>
      <c r="AJ16" s="204">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15600</v>
      </c>
      <c r="F17" s="293">
        <v>17800</v>
      </c>
      <c r="G17" s="293">
        <v>20050</v>
      </c>
      <c r="H17" s="293">
        <v>22250</v>
      </c>
      <c r="I17" s="293">
        <v>24050</v>
      </c>
      <c r="J17" s="293">
        <v>25850</v>
      </c>
      <c r="K17" s="293">
        <v>27600</v>
      </c>
      <c r="L17" s="293">
        <v>29400</v>
      </c>
      <c r="M17" s="295">
        <v>25950</v>
      </c>
      <c r="N17" s="295">
        <v>29650</v>
      </c>
      <c r="O17" s="295">
        <v>33350</v>
      </c>
      <c r="P17" s="295">
        <v>37050</v>
      </c>
      <c r="Q17" s="295">
        <v>40050</v>
      </c>
      <c r="R17" s="295">
        <v>43000</v>
      </c>
      <c r="S17" s="295">
        <v>45950</v>
      </c>
      <c r="T17" s="295">
        <v>48950</v>
      </c>
      <c r="U17" s="250">
        <v>31140</v>
      </c>
      <c r="V17" s="250">
        <v>35580</v>
      </c>
      <c r="W17" s="250">
        <v>40020</v>
      </c>
      <c r="X17" s="250">
        <v>44460</v>
      </c>
      <c r="Y17" s="250">
        <v>48060</v>
      </c>
      <c r="Z17" s="250">
        <v>51600</v>
      </c>
      <c r="AA17" s="250">
        <v>55140</v>
      </c>
      <c r="AB17" s="250">
        <v>58740</v>
      </c>
      <c r="AC17" s="204">
        <v>41550</v>
      </c>
      <c r="AD17" s="204">
        <v>47450</v>
      </c>
      <c r="AE17" s="204">
        <v>53400</v>
      </c>
      <c r="AF17" s="204">
        <v>59300</v>
      </c>
      <c r="AG17" s="204">
        <v>64050</v>
      </c>
      <c r="AH17" s="204">
        <v>68800</v>
      </c>
      <c r="AI17" s="204">
        <v>73550</v>
      </c>
      <c r="AJ17" s="204">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15250</v>
      </c>
      <c r="F18" s="293">
        <v>17400</v>
      </c>
      <c r="G18" s="293">
        <v>19600</v>
      </c>
      <c r="H18" s="293">
        <v>21750</v>
      </c>
      <c r="I18" s="293">
        <v>23500</v>
      </c>
      <c r="J18" s="293">
        <v>25250</v>
      </c>
      <c r="K18" s="293">
        <v>27000</v>
      </c>
      <c r="L18" s="293">
        <v>28750</v>
      </c>
      <c r="M18" s="295">
        <v>25400</v>
      </c>
      <c r="N18" s="295">
        <v>29000</v>
      </c>
      <c r="O18" s="295">
        <v>32650</v>
      </c>
      <c r="P18" s="295">
        <v>36250</v>
      </c>
      <c r="Q18" s="295">
        <v>39150</v>
      </c>
      <c r="R18" s="295">
        <v>42050</v>
      </c>
      <c r="S18" s="295">
        <v>44950</v>
      </c>
      <c r="T18" s="295">
        <v>47850</v>
      </c>
      <c r="U18" s="250">
        <v>30480</v>
      </c>
      <c r="V18" s="250">
        <v>34800</v>
      </c>
      <c r="W18" s="250">
        <v>39180</v>
      </c>
      <c r="X18" s="250">
        <v>43500</v>
      </c>
      <c r="Y18" s="250">
        <v>46980</v>
      </c>
      <c r="Z18" s="250">
        <v>50460</v>
      </c>
      <c r="AA18" s="250">
        <v>53940</v>
      </c>
      <c r="AB18" s="250">
        <v>57420</v>
      </c>
      <c r="AC18" s="204">
        <v>40600</v>
      </c>
      <c r="AD18" s="204">
        <v>46400</v>
      </c>
      <c r="AE18" s="204">
        <v>52200</v>
      </c>
      <c r="AF18" s="204">
        <v>58000</v>
      </c>
      <c r="AG18" s="204">
        <v>62650</v>
      </c>
      <c r="AH18" s="204">
        <v>67300</v>
      </c>
      <c r="AI18" s="204">
        <v>71950</v>
      </c>
      <c r="AJ18" s="204">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19500</v>
      </c>
      <c r="F19" s="293">
        <v>22300</v>
      </c>
      <c r="G19" s="293">
        <v>25100</v>
      </c>
      <c r="H19" s="293">
        <v>27850</v>
      </c>
      <c r="I19" s="293">
        <v>30100</v>
      </c>
      <c r="J19" s="293">
        <v>32350</v>
      </c>
      <c r="K19" s="293">
        <v>34550</v>
      </c>
      <c r="L19" s="293">
        <v>36800</v>
      </c>
      <c r="M19" s="295">
        <v>32500</v>
      </c>
      <c r="N19" s="295">
        <v>37150</v>
      </c>
      <c r="O19" s="295">
        <v>41800</v>
      </c>
      <c r="P19" s="295">
        <v>46400</v>
      </c>
      <c r="Q19" s="295">
        <v>50150</v>
      </c>
      <c r="R19" s="295">
        <v>53850</v>
      </c>
      <c r="S19" s="295">
        <v>57550</v>
      </c>
      <c r="T19" s="295">
        <v>61250</v>
      </c>
      <c r="U19" s="250">
        <v>39000</v>
      </c>
      <c r="V19" s="250">
        <v>44580</v>
      </c>
      <c r="W19" s="250">
        <v>50160</v>
      </c>
      <c r="X19" s="250">
        <v>55680</v>
      </c>
      <c r="Y19" s="250">
        <v>60180</v>
      </c>
      <c r="Z19" s="250">
        <v>64620</v>
      </c>
      <c r="AA19" s="250">
        <v>69060</v>
      </c>
      <c r="AB19" s="250">
        <v>73500</v>
      </c>
      <c r="AC19" s="204">
        <v>51950</v>
      </c>
      <c r="AD19" s="204">
        <v>59400</v>
      </c>
      <c r="AE19" s="204">
        <v>66800</v>
      </c>
      <c r="AF19" s="204">
        <v>74200</v>
      </c>
      <c r="AG19" s="204">
        <v>80150</v>
      </c>
      <c r="AH19" s="204">
        <v>86100</v>
      </c>
      <c r="AI19" s="204">
        <v>92050</v>
      </c>
      <c r="AJ19" s="204">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12900</v>
      </c>
      <c r="F20" s="293">
        <v>14750</v>
      </c>
      <c r="G20" s="293">
        <v>16600</v>
      </c>
      <c r="H20" s="293">
        <v>18400</v>
      </c>
      <c r="I20" s="293">
        <v>19900</v>
      </c>
      <c r="J20" s="293">
        <v>21350</v>
      </c>
      <c r="K20" s="293">
        <v>22850</v>
      </c>
      <c r="L20" s="293">
        <v>24300</v>
      </c>
      <c r="M20" s="295">
        <v>21500</v>
      </c>
      <c r="N20" s="295">
        <v>24550</v>
      </c>
      <c r="O20" s="295">
        <v>27600</v>
      </c>
      <c r="P20" s="295">
        <v>30650</v>
      </c>
      <c r="Q20" s="295">
        <v>33150</v>
      </c>
      <c r="R20" s="295">
        <v>35600</v>
      </c>
      <c r="S20" s="295">
        <v>38050</v>
      </c>
      <c r="T20" s="295">
        <v>40500</v>
      </c>
      <c r="U20" s="250">
        <v>25800</v>
      </c>
      <c r="V20" s="250">
        <v>29460</v>
      </c>
      <c r="W20" s="250">
        <v>33120</v>
      </c>
      <c r="X20" s="250">
        <v>36780</v>
      </c>
      <c r="Y20" s="250">
        <v>39780</v>
      </c>
      <c r="Z20" s="250">
        <v>42720</v>
      </c>
      <c r="AA20" s="250">
        <v>45660</v>
      </c>
      <c r="AB20" s="250">
        <v>48600</v>
      </c>
      <c r="AC20" s="204">
        <v>34350</v>
      </c>
      <c r="AD20" s="204">
        <v>39250</v>
      </c>
      <c r="AE20" s="204">
        <v>44150</v>
      </c>
      <c r="AF20" s="204">
        <v>49050</v>
      </c>
      <c r="AG20" s="204">
        <v>53000</v>
      </c>
      <c r="AH20" s="204">
        <v>56900</v>
      </c>
      <c r="AI20" s="204">
        <v>60850</v>
      </c>
      <c r="AJ20" s="204">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12800</v>
      </c>
      <c r="F21" s="293">
        <v>14600</v>
      </c>
      <c r="G21" s="293">
        <v>16450</v>
      </c>
      <c r="H21" s="293">
        <v>18250</v>
      </c>
      <c r="I21" s="293">
        <v>19750</v>
      </c>
      <c r="J21" s="293">
        <v>21200</v>
      </c>
      <c r="K21" s="293">
        <v>22650</v>
      </c>
      <c r="L21" s="293">
        <v>24100</v>
      </c>
      <c r="M21" s="295">
        <v>21350</v>
      </c>
      <c r="N21" s="295">
        <v>24400</v>
      </c>
      <c r="O21" s="295">
        <v>27450</v>
      </c>
      <c r="P21" s="295">
        <v>30450</v>
      </c>
      <c r="Q21" s="295">
        <v>32900</v>
      </c>
      <c r="R21" s="295">
        <v>35350</v>
      </c>
      <c r="S21" s="295">
        <v>37800</v>
      </c>
      <c r="T21" s="295">
        <v>40200</v>
      </c>
      <c r="U21" s="250">
        <v>25620</v>
      </c>
      <c r="V21" s="250">
        <v>29280</v>
      </c>
      <c r="W21" s="250">
        <v>32940</v>
      </c>
      <c r="X21" s="250">
        <v>36540</v>
      </c>
      <c r="Y21" s="250">
        <v>39480</v>
      </c>
      <c r="Z21" s="250">
        <v>42420</v>
      </c>
      <c r="AA21" s="250">
        <v>45360</v>
      </c>
      <c r="AB21" s="250">
        <v>48240</v>
      </c>
      <c r="AC21" s="204">
        <v>34100</v>
      </c>
      <c r="AD21" s="204">
        <v>39000</v>
      </c>
      <c r="AE21" s="204">
        <v>43850</v>
      </c>
      <c r="AF21" s="204">
        <v>48700</v>
      </c>
      <c r="AG21" s="204">
        <v>52600</v>
      </c>
      <c r="AH21" s="204">
        <v>56500</v>
      </c>
      <c r="AI21" s="204">
        <v>60400</v>
      </c>
      <c r="AJ21" s="204">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20300</v>
      </c>
      <c r="F22" s="293">
        <v>23200</v>
      </c>
      <c r="G22" s="293">
        <v>26100</v>
      </c>
      <c r="H22" s="293">
        <v>29000</v>
      </c>
      <c r="I22" s="293">
        <v>31350</v>
      </c>
      <c r="J22" s="293">
        <v>33650</v>
      </c>
      <c r="K22" s="293">
        <v>36000</v>
      </c>
      <c r="L22" s="293">
        <v>38300</v>
      </c>
      <c r="M22" s="295">
        <v>33850</v>
      </c>
      <c r="N22" s="295">
        <v>38650</v>
      </c>
      <c r="O22" s="295">
        <v>43500</v>
      </c>
      <c r="P22" s="295">
        <v>48300</v>
      </c>
      <c r="Q22" s="295">
        <v>52200</v>
      </c>
      <c r="R22" s="295">
        <v>56050</v>
      </c>
      <c r="S22" s="295">
        <v>59900</v>
      </c>
      <c r="T22" s="295">
        <v>63800</v>
      </c>
      <c r="U22" s="250">
        <v>40620</v>
      </c>
      <c r="V22" s="250">
        <v>46380</v>
      </c>
      <c r="W22" s="250">
        <v>52200</v>
      </c>
      <c r="X22" s="250">
        <v>57960</v>
      </c>
      <c r="Y22" s="250">
        <v>62640</v>
      </c>
      <c r="Z22" s="250">
        <v>67260</v>
      </c>
      <c r="AA22" s="250">
        <v>71880</v>
      </c>
      <c r="AB22" s="250">
        <v>76560</v>
      </c>
      <c r="AC22" s="204">
        <v>54150</v>
      </c>
      <c r="AD22" s="204">
        <v>61850</v>
      </c>
      <c r="AE22" s="204">
        <v>69600</v>
      </c>
      <c r="AF22" s="204">
        <v>77300</v>
      </c>
      <c r="AG22" s="204">
        <v>83500</v>
      </c>
      <c r="AH22" s="204">
        <v>89700</v>
      </c>
      <c r="AI22" s="204">
        <v>95900</v>
      </c>
      <c r="AJ22" s="204">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14500</v>
      </c>
      <c r="F23" s="293">
        <v>16550</v>
      </c>
      <c r="G23" s="293">
        <v>18600</v>
      </c>
      <c r="H23" s="293">
        <v>20650</v>
      </c>
      <c r="I23" s="293">
        <v>22350</v>
      </c>
      <c r="J23" s="293">
        <v>24000</v>
      </c>
      <c r="K23" s="293">
        <v>25650</v>
      </c>
      <c r="L23" s="293">
        <v>27300</v>
      </c>
      <c r="M23" s="295">
        <v>24100</v>
      </c>
      <c r="N23" s="295">
        <v>27550</v>
      </c>
      <c r="O23" s="295">
        <v>31000</v>
      </c>
      <c r="P23" s="295">
        <v>34400</v>
      </c>
      <c r="Q23" s="295">
        <v>37200</v>
      </c>
      <c r="R23" s="295">
        <v>39950</v>
      </c>
      <c r="S23" s="295">
        <v>42700</v>
      </c>
      <c r="T23" s="295">
        <v>45450</v>
      </c>
      <c r="U23" s="250">
        <v>28920</v>
      </c>
      <c r="V23" s="250">
        <v>33060</v>
      </c>
      <c r="W23" s="250">
        <v>37200</v>
      </c>
      <c r="X23" s="250">
        <v>41280</v>
      </c>
      <c r="Y23" s="250">
        <v>44640</v>
      </c>
      <c r="Z23" s="250">
        <v>47940</v>
      </c>
      <c r="AA23" s="250">
        <v>51240</v>
      </c>
      <c r="AB23" s="250">
        <v>54540</v>
      </c>
      <c r="AC23" s="204">
        <v>38550</v>
      </c>
      <c r="AD23" s="204">
        <v>44050</v>
      </c>
      <c r="AE23" s="204">
        <v>49550</v>
      </c>
      <c r="AF23" s="204">
        <v>55050</v>
      </c>
      <c r="AG23" s="204">
        <v>59500</v>
      </c>
      <c r="AH23" s="204">
        <v>63900</v>
      </c>
      <c r="AI23" s="204">
        <v>68300</v>
      </c>
      <c r="AJ23" s="204">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13000</v>
      </c>
      <c r="F24" s="293">
        <v>14850</v>
      </c>
      <c r="G24" s="293">
        <v>16700</v>
      </c>
      <c r="H24" s="293">
        <v>18550</v>
      </c>
      <c r="I24" s="293">
        <v>20050</v>
      </c>
      <c r="J24" s="293">
        <v>21550</v>
      </c>
      <c r="K24" s="293">
        <v>23050</v>
      </c>
      <c r="L24" s="293">
        <v>24500</v>
      </c>
      <c r="M24" s="295">
        <v>21650</v>
      </c>
      <c r="N24" s="295">
        <v>24750</v>
      </c>
      <c r="O24" s="295">
        <v>27850</v>
      </c>
      <c r="P24" s="295">
        <v>30900</v>
      </c>
      <c r="Q24" s="295">
        <v>33400</v>
      </c>
      <c r="R24" s="295">
        <v>35850</v>
      </c>
      <c r="S24" s="295">
        <v>38350</v>
      </c>
      <c r="T24" s="295">
        <v>40800</v>
      </c>
      <c r="U24" s="250">
        <v>25980</v>
      </c>
      <c r="V24" s="250">
        <v>29700</v>
      </c>
      <c r="W24" s="250">
        <v>33420</v>
      </c>
      <c r="X24" s="250">
        <v>37080</v>
      </c>
      <c r="Y24" s="250">
        <v>40080</v>
      </c>
      <c r="Z24" s="250">
        <v>43020</v>
      </c>
      <c r="AA24" s="250">
        <v>46020</v>
      </c>
      <c r="AB24" s="250">
        <v>48960</v>
      </c>
      <c r="AC24" s="204">
        <v>34650</v>
      </c>
      <c r="AD24" s="204">
        <v>39600</v>
      </c>
      <c r="AE24" s="204">
        <v>44550</v>
      </c>
      <c r="AF24" s="204">
        <v>49450</v>
      </c>
      <c r="AG24" s="204">
        <v>53450</v>
      </c>
      <c r="AH24" s="204">
        <v>57400</v>
      </c>
      <c r="AI24" s="204">
        <v>61350</v>
      </c>
      <c r="AJ24" s="204">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12800</v>
      </c>
      <c r="F25" s="293">
        <v>14600</v>
      </c>
      <c r="G25" s="293">
        <v>16450</v>
      </c>
      <c r="H25" s="293">
        <v>18250</v>
      </c>
      <c r="I25" s="293">
        <v>19750</v>
      </c>
      <c r="J25" s="293">
        <v>21200</v>
      </c>
      <c r="K25" s="293">
        <v>22650</v>
      </c>
      <c r="L25" s="293">
        <v>24100</v>
      </c>
      <c r="M25" s="295">
        <v>21350</v>
      </c>
      <c r="N25" s="295">
        <v>24400</v>
      </c>
      <c r="O25" s="295">
        <v>27450</v>
      </c>
      <c r="P25" s="295">
        <v>30450</v>
      </c>
      <c r="Q25" s="295">
        <v>32900</v>
      </c>
      <c r="R25" s="295">
        <v>35350</v>
      </c>
      <c r="S25" s="295">
        <v>37800</v>
      </c>
      <c r="T25" s="295">
        <v>40200</v>
      </c>
      <c r="U25" s="250">
        <v>25620</v>
      </c>
      <c r="V25" s="250">
        <v>29280</v>
      </c>
      <c r="W25" s="250">
        <v>32940</v>
      </c>
      <c r="X25" s="250">
        <v>36540</v>
      </c>
      <c r="Y25" s="250">
        <v>39480</v>
      </c>
      <c r="Z25" s="250">
        <v>42420</v>
      </c>
      <c r="AA25" s="250">
        <v>45360</v>
      </c>
      <c r="AB25" s="250">
        <v>48240</v>
      </c>
      <c r="AC25" s="204">
        <v>34100</v>
      </c>
      <c r="AD25" s="204">
        <v>39000</v>
      </c>
      <c r="AE25" s="204">
        <v>43850</v>
      </c>
      <c r="AF25" s="204">
        <v>48700</v>
      </c>
      <c r="AG25" s="204">
        <v>52600</v>
      </c>
      <c r="AH25" s="204">
        <v>56500</v>
      </c>
      <c r="AI25" s="204">
        <v>60400</v>
      </c>
      <c r="AJ25" s="204">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12800</v>
      </c>
      <c r="F26" s="293">
        <v>14600</v>
      </c>
      <c r="G26" s="293">
        <v>16450</v>
      </c>
      <c r="H26" s="293">
        <v>18250</v>
      </c>
      <c r="I26" s="293">
        <v>19750</v>
      </c>
      <c r="J26" s="293">
        <v>21200</v>
      </c>
      <c r="K26" s="293">
        <v>22650</v>
      </c>
      <c r="L26" s="293">
        <v>24100</v>
      </c>
      <c r="M26" s="295">
        <v>21350</v>
      </c>
      <c r="N26" s="295">
        <v>24400</v>
      </c>
      <c r="O26" s="295">
        <v>27450</v>
      </c>
      <c r="P26" s="295">
        <v>30450</v>
      </c>
      <c r="Q26" s="295">
        <v>32900</v>
      </c>
      <c r="R26" s="295">
        <v>35350</v>
      </c>
      <c r="S26" s="295">
        <v>37800</v>
      </c>
      <c r="T26" s="295">
        <v>40200</v>
      </c>
      <c r="U26" s="250">
        <v>25620</v>
      </c>
      <c r="V26" s="250">
        <v>29280</v>
      </c>
      <c r="W26" s="250">
        <v>32940</v>
      </c>
      <c r="X26" s="250">
        <v>36540</v>
      </c>
      <c r="Y26" s="250">
        <v>39480</v>
      </c>
      <c r="Z26" s="250">
        <v>42420</v>
      </c>
      <c r="AA26" s="250">
        <v>45360</v>
      </c>
      <c r="AB26" s="250">
        <v>48240</v>
      </c>
      <c r="AC26" s="204">
        <v>34100</v>
      </c>
      <c r="AD26" s="204">
        <v>39000</v>
      </c>
      <c r="AE26" s="204">
        <v>43850</v>
      </c>
      <c r="AF26" s="204">
        <v>48700</v>
      </c>
      <c r="AG26" s="204">
        <v>52600</v>
      </c>
      <c r="AH26" s="204">
        <v>56500</v>
      </c>
      <c r="AI26" s="204">
        <v>60400</v>
      </c>
      <c r="AJ26" s="204">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12800</v>
      </c>
      <c r="F27" s="293">
        <v>14600</v>
      </c>
      <c r="G27" s="293">
        <v>16450</v>
      </c>
      <c r="H27" s="293">
        <v>18250</v>
      </c>
      <c r="I27" s="293">
        <v>19750</v>
      </c>
      <c r="J27" s="293">
        <v>21200</v>
      </c>
      <c r="K27" s="293">
        <v>22650</v>
      </c>
      <c r="L27" s="293">
        <v>24100</v>
      </c>
      <c r="M27" s="295">
        <v>21350</v>
      </c>
      <c r="N27" s="295">
        <v>24400</v>
      </c>
      <c r="O27" s="295">
        <v>27450</v>
      </c>
      <c r="P27" s="295">
        <v>30450</v>
      </c>
      <c r="Q27" s="295">
        <v>32900</v>
      </c>
      <c r="R27" s="295">
        <v>35350</v>
      </c>
      <c r="S27" s="295">
        <v>37800</v>
      </c>
      <c r="T27" s="295">
        <v>40200</v>
      </c>
      <c r="U27" s="250">
        <v>25620</v>
      </c>
      <c r="V27" s="250">
        <v>29280</v>
      </c>
      <c r="W27" s="250">
        <v>32940</v>
      </c>
      <c r="X27" s="250">
        <v>36540</v>
      </c>
      <c r="Y27" s="250">
        <v>39480</v>
      </c>
      <c r="Z27" s="250">
        <v>42420</v>
      </c>
      <c r="AA27" s="250">
        <v>45360</v>
      </c>
      <c r="AB27" s="250">
        <v>48240</v>
      </c>
      <c r="AC27" s="204">
        <v>34100</v>
      </c>
      <c r="AD27" s="204">
        <v>39000</v>
      </c>
      <c r="AE27" s="204">
        <v>43850</v>
      </c>
      <c r="AF27" s="204">
        <v>48700</v>
      </c>
      <c r="AG27" s="204">
        <v>52600</v>
      </c>
      <c r="AH27" s="204">
        <v>56500</v>
      </c>
      <c r="AI27" s="204">
        <v>60400</v>
      </c>
      <c r="AJ27" s="204">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14500</v>
      </c>
      <c r="F28" s="293">
        <v>16550</v>
      </c>
      <c r="G28" s="293">
        <v>18600</v>
      </c>
      <c r="H28" s="293">
        <v>20650</v>
      </c>
      <c r="I28" s="293">
        <v>22350</v>
      </c>
      <c r="J28" s="293">
        <v>24000</v>
      </c>
      <c r="K28" s="293">
        <v>25650</v>
      </c>
      <c r="L28" s="293">
        <v>27300</v>
      </c>
      <c r="M28" s="295">
        <v>24100</v>
      </c>
      <c r="N28" s="295">
        <v>27550</v>
      </c>
      <c r="O28" s="295">
        <v>31000</v>
      </c>
      <c r="P28" s="295">
        <v>34400</v>
      </c>
      <c r="Q28" s="295">
        <v>37200</v>
      </c>
      <c r="R28" s="295">
        <v>39950</v>
      </c>
      <c r="S28" s="295">
        <v>42700</v>
      </c>
      <c r="T28" s="295">
        <v>45450</v>
      </c>
      <c r="U28" s="250">
        <v>28920</v>
      </c>
      <c r="V28" s="250">
        <v>33060</v>
      </c>
      <c r="W28" s="250">
        <v>37200</v>
      </c>
      <c r="X28" s="250">
        <v>41280</v>
      </c>
      <c r="Y28" s="250">
        <v>44640</v>
      </c>
      <c r="Z28" s="250">
        <v>47940</v>
      </c>
      <c r="AA28" s="250">
        <v>51240</v>
      </c>
      <c r="AB28" s="250">
        <v>54540</v>
      </c>
      <c r="AC28" s="204">
        <v>38550</v>
      </c>
      <c r="AD28" s="204">
        <v>44050</v>
      </c>
      <c r="AE28" s="204">
        <v>49550</v>
      </c>
      <c r="AF28" s="204">
        <v>55050</v>
      </c>
      <c r="AG28" s="204">
        <v>59500</v>
      </c>
      <c r="AH28" s="204">
        <v>63900</v>
      </c>
      <c r="AI28" s="204">
        <v>68300</v>
      </c>
      <c r="AJ28" s="204">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14950</v>
      </c>
      <c r="F29" s="293">
        <v>17100</v>
      </c>
      <c r="G29" s="293">
        <v>19250</v>
      </c>
      <c r="H29" s="293">
        <v>21350</v>
      </c>
      <c r="I29" s="293">
        <v>23100</v>
      </c>
      <c r="J29" s="293">
        <v>24800</v>
      </c>
      <c r="K29" s="293">
        <v>26500</v>
      </c>
      <c r="L29" s="293">
        <v>28200</v>
      </c>
      <c r="M29" s="295">
        <v>24900</v>
      </c>
      <c r="N29" s="295">
        <v>28450</v>
      </c>
      <c r="O29" s="295">
        <v>32000</v>
      </c>
      <c r="P29" s="295">
        <v>35550</v>
      </c>
      <c r="Q29" s="295">
        <v>38400</v>
      </c>
      <c r="R29" s="295">
        <v>41250</v>
      </c>
      <c r="S29" s="295">
        <v>44100</v>
      </c>
      <c r="T29" s="295">
        <v>46950</v>
      </c>
      <c r="U29" s="250">
        <v>29880</v>
      </c>
      <c r="V29" s="250">
        <v>34140</v>
      </c>
      <c r="W29" s="250">
        <v>38400</v>
      </c>
      <c r="X29" s="250">
        <v>42660</v>
      </c>
      <c r="Y29" s="250">
        <v>46080</v>
      </c>
      <c r="Z29" s="250">
        <v>49500</v>
      </c>
      <c r="AA29" s="250">
        <v>52920</v>
      </c>
      <c r="AB29" s="250">
        <v>56340</v>
      </c>
      <c r="AC29" s="204">
        <v>39850</v>
      </c>
      <c r="AD29" s="204">
        <v>45550</v>
      </c>
      <c r="AE29" s="204">
        <v>51250</v>
      </c>
      <c r="AF29" s="204">
        <v>56900</v>
      </c>
      <c r="AG29" s="204">
        <v>61500</v>
      </c>
      <c r="AH29" s="204">
        <v>66050</v>
      </c>
      <c r="AI29" s="204">
        <v>70600</v>
      </c>
      <c r="AJ29" s="204">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20800</v>
      </c>
      <c r="F30" s="293">
        <v>23750</v>
      </c>
      <c r="G30" s="293">
        <v>26700</v>
      </c>
      <c r="H30" s="293">
        <v>29650</v>
      </c>
      <c r="I30" s="293">
        <v>32050</v>
      </c>
      <c r="J30" s="293">
        <v>34400</v>
      </c>
      <c r="K30" s="293">
        <v>36800</v>
      </c>
      <c r="L30" s="293">
        <v>39150</v>
      </c>
      <c r="M30" s="295">
        <v>34650</v>
      </c>
      <c r="N30" s="295">
        <v>39600</v>
      </c>
      <c r="O30" s="295">
        <v>44550</v>
      </c>
      <c r="P30" s="295">
        <v>49450</v>
      </c>
      <c r="Q30" s="295">
        <v>53450</v>
      </c>
      <c r="R30" s="295">
        <v>57400</v>
      </c>
      <c r="S30" s="295">
        <v>61350</v>
      </c>
      <c r="T30" s="295">
        <v>65300</v>
      </c>
      <c r="U30" s="250">
        <v>41580</v>
      </c>
      <c r="V30" s="250">
        <v>47520</v>
      </c>
      <c r="W30" s="250">
        <v>53460</v>
      </c>
      <c r="X30" s="250">
        <v>59340</v>
      </c>
      <c r="Y30" s="250">
        <v>64140</v>
      </c>
      <c r="Z30" s="250">
        <v>68880</v>
      </c>
      <c r="AA30" s="250">
        <v>73620</v>
      </c>
      <c r="AB30" s="250">
        <v>78360</v>
      </c>
      <c r="AC30" s="204">
        <v>55400</v>
      </c>
      <c r="AD30" s="204">
        <v>63300</v>
      </c>
      <c r="AE30" s="204">
        <v>71200</v>
      </c>
      <c r="AF30" s="204">
        <v>79100</v>
      </c>
      <c r="AG30" s="204">
        <v>85450</v>
      </c>
      <c r="AH30" s="204">
        <v>91800</v>
      </c>
      <c r="AI30" s="204">
        <v>98100</v>
      </c>
      <c r="AJ30" s="204">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15200</v>
      </c>
      <c r="F31" s="293">
        <v>17350</v>
      </c>
      <c r="G31" s="293">
        <v>19500</v>
      </c>
      <c r="H31" s="293">
        <v>21650</v>
      </c>
      <c r="I31" s="293">
        <v>23400</v>
      </c>
      <c r="J31" s="293">
        <v>25150</v>
      </c>
      <c r="K31" s="293">
        <v>26850</v>
      </c>
      <c r="L31" s="293">
        <v>28600</v>
      </c>
      <c r="M31" s="295">
        <v>25250</v>
      </c>
      <c r="N31" s="295">
        <v>28850</v>
      </c>
      <c r="O31" s="295">
        <v>32450</v>
      </c>
      <c r="P31" s="295">
        <v>36050</v>
      </c>
      <c r="Q31" s="295">
        <v>38950</v>
      </c>
      <c r="R31" s="295">
        <v>41850</v>
      </c>
      <c r="S31" s="295">
        <v>44750</v>
      </c>
      <c r="T31" s="295">
        <v>47600</v>
      </c>
      <c r="U31" s="250">
        <v>30300</v>
      </c>
      <c r="V31" s="250">
        <v>34620</v>
      </c>
      <c r="W31" s="250">
        <v>38940</v>
      </c>
      <c r="X31" s="250">
        <v>43260</v>
      </c>
      <c r="Y31" s="250">
        <v>46740</v>
      </c>
      <c r="Z31" s="250">
        <v>50220</v>
      </c>
      <c r="AA31" s="250">
        <v>53700</v>
      </c>
      <c r="AB31" s="250">
        <v>57120</v>
      </c>
      <c r="AC31" s="204">
        <v>40400</v>
      </c>
      <c r="AD31" s="204">
        <v>46200</v>
      </c>
      <c r="AE31" s="204">
        <v>51950</v>
      </c>
      <c r="AF31" s="204">
        <v>57700</v>
      </c>
      <c r="AG31" s="204">
        <v>62350</v>
      </c>
      <c r="AH31" s="204">
        <v>66950</v>
      </c>
      <c r="AI31" s="204">
        <v>71550</v>
      </c>
      <c r="AJ31" s="204">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13300</v>
      </c>
      <c r="F32" s="293">
        <v>15200</v>
      </c>
      <c r="G32" s="293">
        <v>17100</v>
      </c>
      <c r="H32" s="293">
        <v>19000</v>
      </c>
      <c r="I32" s="293">
        <v>20550</v>
      </c>
      <c r="J32" s="293">
        <v>22050</v>
      </c>
      <c r="K32" s="293">
        <v>23600</v>
      </c>
      <c r="L32" s="293">
        <v>25100</v>
      </c>
      <c r="M32" s="295">
        <v>22200</v>
      </c>
      <c r="N32" s="295">
        <v>25400</v>
      </c>
      <c r="O32" s="295">
        <v>28550</v>
      </c>
      <c r="P32" s="295">
        <v>31700</v>
      </c>
      <c r="Q32" s="295">
        <v>34250</v>
      </c>
      <c r="R32" s="295">
        <v>36800</v>
      </c>
      <c r="S32" s="295">
        <v>39350</v>
      </c>
      <c r="T32" s="295">
        <v>41850</v>
      </c>
      <c r="U32" s="250">
        <v>26640</v>
      </c>
      <c r="V32" s="250">
        <v>30480</v>
      </c>
      <c r="W32" s="250">
        <v>34260</v>
      </c>
      <c r="X32" s="250">
        <v>38040</v>
      </c>
      <c r="Y32" s="250">
        <v>41100</v>
      </c>
      <c r="Z32" s="250">
        <v>44160</v>
      </c>
      <c r="AA32" s="250">
        <v>47220</v>
      </c>
      <c r="AB32" s="250">
        <v>50220</v>
      </c>
      <c r="AC32" s="204">
        <v>35500</v>
      </c>
      <c r="AD32" s="204">
        <v>40600</v>
      </c>
      <c r="AE32" s="204">
        <v>45650</v>
      </c>
      <c r="AF32" s="204">
        <v>50700</v>
      </c>
      <c r="AG32" s="204">
        <v>54800</v>
      </c>
      <c r="AH32" s="204">
        <v>58850</v>
      </c>
      <c r="AI32" s="204">
        <v>62900</v>
      </c>
      <c r="AJ32" s="204">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12800</v>
      </c>
      <c r="F33" s="293">
        <v>14600</v>
      </c>
      <c r="G33" s="293">
        <v>16450</v>
      </c>
      <c r="H33" s="293">
        <v>18250</v>
      </c>
      <c r="I33" s="293">
        <v>19750</v>
      </c>
      <c r="J33" s="293">
        <v>21200</v>
      </c>
      <c r="K33" s="293">
        <v>22650</v>
      </c>
      <c r="L33" s="293">
        <v>24100</v>
      </c>
      <c r="M33" s="295">
        <v>21350</v>
      </c>
      <c r="N33" s="295">
        <v>24400</v>
      </c>
      <c r="O33" s="295">
        <v>27450</v>
      </c>
      <c r="P33" s="295">
        <v>30450</v>
      </c>
      <c r="Q33" s="295">
        <v>32900</v>
      </c>
      <c r="R33" s="295">
        <v>35350</v>
      </c>
      <c r="S33" s="295">
        <v>37800</v>
      </c>
      <c r="T33" s="295">
        <v>40200</v>
      </c>
      <c r="U33" s="250">
        <v>25620</v>
      </c>
      <c r="V33" s="250">
        <v>29280</v>
      </c>
      <c r="W33" s="250">
        <v>32940</v>
      </c>
      <c r="X33" s="250">
        <v>36540</v>
      </c>
      <c r="Y33" s="250">
        <v>39480</v>
      </c>
      <c r="Z33" s="250">
        <v>42420</v>
      </c>
      <c r="AA33" s="250">
        <v>45360</v>
      </c>
      <c r="AB33" s="250">
        <v>48240</v>
      </c>
      <c r="AC33" s="204">
        <v>34100</v>
      </c>
      <c r="AD33" s="204">
        <v>39000</v>
      </c>
      <c r="AE33" s="204">
        <v>43850</v>
      </c>
      <c r="AF33" s="204">
        <v>48700</v>
      </c>
      <c r="AG33" s="204">
        <v>52600</v>
      </c>
      <c r="AH33" s="204">
        <v>56500</v>
      </c>
      <c r="AI33" s="204">
        <v>60400</v>
      </c>
      <c r="AJ33" s="204">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12800</v>
      </c>
      <c r="F34" s="293">
        <v>14600</v>
      </c>
      <c r="G34" s="293">
        <v>16450</v>
      </c>
      <c r="H34" s="293">
        <v>18250</v>
      </c>
      <c r="I34" s="293">
        <v>19750</v>
      </c>
      <c r="J34" s="293">
        <v>21200</v>
      </c>
      <c r="K34" s="293">
        <v>22650</v>
      </c>
      <c r="L34" s="293">
        <v>24100</v>
      </c>
      <c r="M34" s="295">
        <v>21350</v>
      </c>
      <c r="N34" s="295">
        <v>24400</v>
      </c>
      <c r="O34" s="295">
        <v>27450</v>
      </c>
      <c r="P34" s="295">
        <v>30450</v>
      </c>
      <c r="Q34" s="295">
        <v>32900</v>
      </c>
      <c r="R34" s="295">
        <v>35350</v>
      </c>
      <c r="S34" s="295">
        <v>37800</v>
      </c>
      <c r="T34" s="295">
        <v>40200</v>
      </c>
      <c r="U34" s="250">
        <v>25620</v>
      </c>
      <c r="V34" s="250">
        <v>29280</v>
      </c>
      <c r="W34" s="250">
        <v>32940</v>
      </c>
      <c r="X34" s="250">
        <v>36540</v>
      </c>
      <c r="Y34" s="250">
        <v>39480</v>
      </c>
      <c r="Z34" s="250">
        <v>42420</v>
      </c>
      <c r="AA34" s="250">
        <v>45360</v>
      </c>
      <c r="AB34" s="250">
        <v>48240</v>
      </c>
      <c r="AC34" s="204">
        <v>34100</v>
      </c>
      <c r="AD34" s="204">
        <v>39000</v>
      </c>
      <c r="AE34" s="204">
        <v>43850</v>
      </c>
      <c r="AF34" s="204">
        <v>48700</v>
      </c>
      <c r="AG34" s="204">
        <v>52600</v>
      </c>
      <c r="AH34" s="204">
        <v>56500</v>
      </c>
      <c r="AI34" s="204">
        <v>60400</v>
      </c>
      <c r="AJ34" s="204">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15050</v>
      </c>
      <c r="F35" s="293">
        <v>17200</v>
      </c>
      <c r="G35" s="293">
        <v>19350</v>
      </c>
      <c r="H35" s="293">
        <v>21450</v>
      </c>
      <c r="I35" s="293">
        <v>23200</v>
      </c>
      <c r="J35" s="293">
        <v>24900</v>
      </c>
      <c r="K35" s="293">
        <v>26600</v>
      </c>
      <c r="L35" s="293">
        <v>28350</v>
      </c>
      <c r="M35" s="295">
        <v>25050</v>
      </c>
      <c r="N35" s="295">
        <v>28600</v>
      </c>
      <c r="O35" s="295">
        <v>32200</v>
      </c>
      <c r="P35" s="295">
        <v>35750</v>
      </c>
      <c r="Q35" s="295">
        <v>38650</v>
      </c>
      <c r="R35" s="295">
        <v>41500</v>
      </c>
      <c r="S35" s="295">
        <v>44350</v>
      </c>
      <c r="T35" s="295">
        <v>47200</v>
      </c>
      <c r="U35" s="250">
        <v>30060</v>
      </c>
      <c r="V35" s="250">
        <v>34320</v>
      </c>
      <c r="W35" s="250">
        <v>38640</v>
      </c>
      <c r="X35" s="250">
        <v>42900</v>
      </c>
      <c r="Y35" s="250">
        <v>46380</v>
      </c>
      <c r="Z35" s="250">
        <v>49800</v>
      </c>
      <c r="AA35" s="250">
        <v>53220</v>
      </c>
      <c r="AB35" s="250">
        <v>56640</v>
      </c>
      <c r="AC35" s="204">
        <v>40050</v>
      </c>
      <c r="AD35" s="204">
        <v>45800</v>
      </c>
      <c r="AE35" s="204">
        <v>51500</v>
      </c>
      <c r="AF35" s="204">
        <v>57200</v>
      </c>
      <c r="AG35" s="204">
        <v>61800</v>
      </c>
      <c r="AH35" s="204">
        <v>66400</v>
      </c>
      <c r="AI35" s="204">
        <v>70950</v>
      </c>
      <c r="AJ35" s="204">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12800</v>
      </c>
      <c r="F36" s="293">
        <v>14600</v>
      </c>
      <c r="G36" s="293">
        <v>16450</v>
      </c>
      <c r="H36" s="293">
        <v>18250</v>
      </c>
      <c r="I36" s="293">
        <v>19750</v>
      </c>
      <c r="J36" s="293">
        <v>21200</v>
      </c>
      <c r="K36" s="293">
        <v>22650</v>
      </c>
      <c r="L36" s="293">
        <v>24100</v>
      </c>
      <c r="M36" s="295">
        <v>21350</v>
      </c>
      <c r="N36" s="295">
        <v>24400</v>
      </c>
      <c r="O36" s="295">
        <v>27450</v>
      </c>
      <c r="P36" s="295">
        <v>30450</v>
      </c>
      <c r="Q36" s="295">
        <v>32900</v>
      </c>
      <c r="R36" s="295">
        <v>35350</v>
      </c>
      <c r="S36" s="295">
        <v>37800</v>
      </c>
      <c r="T36" s="295">
        <v>40200</v>
      </c>
      <c r="U36" s="250">
        <v>25620</v>
      </c>
      <c r="V36" s="250">
        <v>29280</v>
      </c>
      <c r="W36" s="250">
        <v>32940</v>
      </c>
      <c r="X36" s="250">
        <v>36540</v>
      </c>
      <c r="Y36" s="250">
        <v>39480</v>
      </c>
      <c r="Z36" s="250">
        <v>42420</v>
      </c>
      <c r="AA36" s="250">
        <v>45360</v>
      </c>
      <c r="AB36" s="250">
        <v>48240</v>
      </c>
      <c r="AC36" s="204">
        <v>34100</v>
      </c>
      <c r="AD36" s="204">
        <v>39000</v>
      </c>
      <c r="AE36" s="204">
        <v>43850</v>
      </c>
      <c r="AF36" s="204">
        <v>48700</v>
      </c>
      <c r="AG36" s="204">
        <v>52600</v>
      </c>
      <c r="AH36" s="204">
        <v>56500</v>
      </c>
      <c r="AI36" s="204">
        <v>60400</v>
      </c>
      <c r="AJ36" s="204">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12800</v>
      </c>
      <c r="F37" s="293">
        <v>14600</v>
      </c>
      <c r="G37" s="293">
        <v>16450</v>
      </c>
      <c r="H37" s="293">
        <v>18250</v>
      </c>
      <c r="I37" s="293">
        <v>19750</v>
      </c>
      <c r="J37" s="293">
        <v>21200</v>
      </c>
      <c r="K37" s="293">
        <v>22650</v>
      </c>
      <c r="L37" s="293">
        <v>24100</v>
      </c>
      <c r="M37" s="295">
        <v>21350</v>
      </c>
      <c r="N37" s="295">
        <v>24400</v>
      </c>
      <c r="O37" s="295">
        <v>27450</v>
      </c>
      <c r="P37" s="295">
        <v>30450</v>
      </c>
      <c r="Q37" s="295">
        <v>32900</v>
      </c>
      <c r="R37" s="295">
        <v>35350</v>
      </c>
      <c r="S37" s="295">
        <v>37800</v>
      </c>
      <c r="T37" s="295">
        <v>40200</v>
      </c>
      <c r="U37" s="250">
        <v>25620</v>
      </c>
      <c r="V37" s="250">
        <v>29280</v>
      </c>
      <c r="W37" s="250">
        <v>32940</v>
      </c>
      <c r="X37" s="250">
        <v>36540</v>
      </c>
      <c r="Y37" s="250">
        <v>39480</v>
      </c>
      <c r="Z37" s="250">
        <v>42420</v>
      </c>
      <c r="AA37" s="250">
        <v>45360</v>
      </c>
      <c r="AB37" s="250">
        <v>48240</v>
      </c>
      <c r="AC37" s="204">
        <v>34100</v>
      </c>
      <c r="AD37" s="204">
        <v>39000</v>
      </c>
      <c r="AE37" s="204">
        <v>43850</v>
      </c>
      <c r="AF37" s="204">
        <v>48700</v>
      </c>
      <c r="AG37" s="204">
        <v>52600</v>
      </c>
      <c r="AH37" s="204">
        <v>56500</v>
      </c>
      <c r="AI37" s="204">
        <v>60400</v>
      </c>
      <c r="AJ37" s="204">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16650</v>
      </c>
      <c r="F38" s="293">
        <v>19000</v>
      </c>
      <c r="G38" s="293">
        <v>21400</v>
      </c>
      <c r="H38" s="293">
        <v>23750</v>
      </c>
      <c r="I38" s="293">
        <v>25650</v>
      </c>
      <c r="J38" s="293">
        <v>27550</v>
      </c>
      <c r="K38" s="293">
        <v>29450</v>
      </c>
      <c r="L38" s="293">
        <v>31350</v>
      </c>
      <c r="M38" s="295">
        <v>27750</v>
      </c>
      <c r="N38" s="295">
        <v>31700</v>
      </c>
      <c r="O38" s="295">
        <v>35650</v>
      </c>
      <c r="P38" s="295">
        <v>39600</v>
      </c>
      <c r="Q38" s="295">
        <v>42800</v>
      </c>
      <c r="R38" s="295">
        <v>45950</v>
      </c>
      <c r="S38" s="295">
        <v>49150</v>
      </c>
      <c r="T38" s="295">
        <v>52300</v>
      </c>
      <c r="U38" s="250">
        <v>33300</v>
      </c>
      <c r="V38" s="250">
        <v>38040</v>
      </c>
      <c r="W38" s="250">
        <v>42780</v>
      </c>
      <c r="X38" s="250">
        <v>47520</v>
      </c>
      <c r="Y38" s="250">
        <v>51360</v>
      </c>
      <c r="Z38" s="250">
        <v>55140</v>
      </c>
      <c r="AA38" s="250">
        <v>58980</v>
      </c>
      <c r="AB38" s="250">
        <v>62760</v>
      </c>
      <c r="AC38" s="204">
        <v>44350</v>
      </c>
      <c r="AD38" s="204">
        <v>50700</v>
      </c>
      <c r="AE38" s="204">
        <v>57050</v>
      </c>
      <c r="AF38" s="204">
        <v>63350</v>
      </c>
      <c r="AG38" s="204">
        <v>68450</v>
      </c>
      <c r="AH38" s="204">
        <v>73500</v>
      </c>
      <c r="AI38" s="204">
        <v>78600</v>
      </c>
      <c r="AJ38" s="204">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12800</v>
      </c>
      <c r="F39" s="293">
        <v>14600</v>
      </c>
      <c r="G39" s="293">
        <v>16450</v>
      </c>
      <c r="H39" s="293">
        <v>18250</v>
      </c>
      <c r="I39" s="293">
        <v>19750</v>
      </c>
      <c r="J39" s="293">
        <v>21200</v>
      </c>
      <c r="K39" s="293">
        <v>22650</v>
      </c>
      <c r="L39" s="293">
        <v>24100</v>
      </c>
      <c r="M39" s="295">
        <v>21350</v>
      </c>
      <c r="N39" s="295">
        <v>24400</v>
      </c>
      <c r="O39" s="295">
        <v>27450</v>
      </c>
      <c r="P39" s="295">
        <v>30450</v>
      </c>
      <c r="Q39" s="295">
        <v>32900</v>
      </c>
      <c r="R39" s="295">
        <v>35350</v>
      </c>
      <c r="S39" s="295">
        <v>37800</v>
      </c>
      <c r="T39" s="295">
        <v>40200</v>
      </c>
      <c r="U39" s="250">
        <v>25620</v>
      </c>
      <c r="V39" s="250">
        <v>29280</v>
      </c>
      <c r="W39" s="250">
        <v>32940</v>
      </c>
      <c r="X39" s="250">
        <v>36540</v>
      </c>
      <c r="Y39" s="250">
        <v>39480</v>
      </c>
      <c r="Z39" s="250">
        <v>42420</v>
      </c>
      <c r="AA39" s="250">
        <v>45360</v>
      </c>
      <c r="AB39" s="250">
        <v>48240</v>
      </c>
      <c r="AC39" s="204">
        <v>34100</v>
      </c>
      <c r="AD39" s="204">
        <v>39000</v>
      </c>
      <c r="AE39" s="204">
        <v>43850</v>
      </c>
      <c r="AF39" s="204">
        <v>48700</v>
      </c>
      <c r="AG39" s="204">
        <v>52600</v>
      </c>
      <c r="AH39" s="204">
        <v>56500</v>
      </c>
      <c r="AI39" s="204">
        <v>60400</v>
      </c>
      <c r="AJ39" s="204">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12950</v>
      </c>
      <c r="F40" s="293">
        <v>14800</v>
      </c>
      <c r="G40" s="293">
        <v>16650</v>
      </c>
      <c r="H40" s="293">
        <v>18450</v>
      </c>
      <c r="I40" s="293">
        <v>19950</v>
      </c>
      <c r="J40" s="293">
        <v>21450</v>
      </c>
      <c r="K40" s="293">
        <v>22900</v>
      </c>
      <c r="L40" s="293">
        <v>24400</v>
      </c>
      <c r="M40" s="295">
        <v>21550</v>
      </c>
      <c r="N40" s="295">
        <v>24600</v>
      </c>
      <c r="O40" s="295">
        <v>27700</v>
      </c>
      <c r="P40" s="295">
        <v>30750</v>
      </c>
      <c r="Q40" s="295">
        <v>33250</v>
      </c>
      <c r="R40" s="295">
        <v>35700</v>
      </c>
      <c r="S40" s="295">
        <v>38150</v>
      </c>
      <c r="T40" s="295">
        <v>40600</v>
      </c>
      <c r="U40" s="250">
        <v>25860</v>
      </c>
      <c r="V40" s="250">
        <v>29520</v>
      </c>
      <c r="W40" s="250">
        <v>33240</v>
      </c>
      <c r="X40" s="250">
        <v>36900</v>
      </c>
      <c r="Y40" s="250">
        <v>39900</v>
      </c>
      <c r="Z40" s="250">
        <v>42840</v>
      </c>
      <c r="AA40" s="250">
        <v>45780</v>
      </c>
      <c r="AB40" s="250">
        <v>48720</v>
      </c>
      <c r="AC40" s="204">
        <v>34450</v>
      </c>
      <c r="AD40" s="204">
        <v>39400</v>
      </c>
      <c r="AE40" s="204">
        <v>44300</v>
      </c>
      <c r="AF40" s="204">
        <v>49200</v>
      </c>
      <c r="AG40" s="204">
        <v>53150</v>
      </c>
      <c r="AH40" s="204">
        <v>57100</v>
      </c>
      <c r="AI40" s="204">
        <v>61050</v>
      </c>
      <c r="AJ40" s="204">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14250</v>
      </c>
      <c r="F41" s="293">
        <v>16250</v>
      </c>
      <c r="G41" s="293">
        <v>18300</v>
      </c>
      <c r="H41" s="293">
        <v>20300</v>
      </c>
      <c r="I41" s="293">
        <v>21950</v>
      </c>
      <c r="J41" s="293">
        <v>23550</v>
      </c>
      <c r="K41" s="293">
        <v>25200</v>
      </c>
      <c r="L41" s="293">
        <v>26800</v>
      </c>
      <c r="M41" s="295">
        <v>23700</v>
      </c>
      <c r="N41" s="295">
        <v>27100</v>
      </c>
      <c r="O41" s="295">
        <v>30500</v>
      </c>
      <c r="P41" s="295">
        <v>33850</v>
      </c>
      <c r="Q41" s="295">
        <v>36600</v>
      </c>
      <c r="R41" s="295">
        <v>39300</v>
      </c>
      <c r="S41" s="295">
        <v>42000</v>
      </c>
      <c r="T41" s="295">
        <v>44700</v>
      </c>
      <c r="U41" s="250">
        <v>28440</v>
      </c>
      <c r="V41" s="250">
        <v>32520</v>
      </c>
      <c r="W41" s="250">
        <v>36600</v>
      </c>
      <c r="X41" s="250">
        <v>40620</v>
      </c>
      <c r="Y41" s="250">
        <v>43920</v>
      </c>
      <c r="Z41" s="250">
        <v>47160</v>
      </c>
      <c r="AA41" s="250">
        <v>50400</v>
      </c>
      <c r="AB41" s="250">
        <v>53640</v>
      </c>
      <c r="AC41" s="204">
        <v>37950</v>
      </c>
      <c r="AD41" s="204">
        <v>43350</v>
      </c>
      <c r="AE41" s="204">
        <v>48750</v>
      </c>
      <c r="AF41" s="204">
        <v>54150</v>
      </c>
      <c r="AG41" s="204">
        <v>58500</v>
      </c>
      <c r="AH41" s="204">
        <v>62850</v>
      </c>
      <c r="AI41" s="204">
        <v>67150</v>
      </c>
      <c r="AJ41" s="204">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13000</v>
      </c>
      <c r="F42" s="293">
        <v>14850</v>
      </c>
      <c r="G42" s="293">
        <v>16700</v>
      </c>
      <c r="H42" s="293">
        <v>18550</v>
      </c>
      <c r="I42" s="293">
        <v>20050</v>
      </c>
      <c r="J42" s="293">
        <v>21550</v>
      </c>
      <c r="K42" s="293">
        <v>23050</v>
      </c>
      <c r="L42" s="293">
        <v>24500</v>
      </c>
      <c r="M42" s="295">
        <v>21650</v>
      </c>
      <c r="N42" s="295">
        <v>24750</v>
      </c>
      <c r="O42" s="295">
        <v>27850</v>
      </c>
      <c r="P42" s="295">
        <v>30900</v>
      </c>
      <c r="Q42" s="295">
        <v>33400</v>
      </c>
      <c r="R42" s="295">
        <v>35850</v>
      </c>
      <c r="S42" s="295">
        <v>38350</v>
      </c>
      <c r="T42" s="295">
        <v>40800</v>
      </c>
      <c r="U42" s="250">
        <v>25980</v>
      </c>
      <c r="V42" s="250">
        <v>29700</v>
      </c>
      <c r="W42" s="250">
        <v>33420</v>
      </c>
      <c r="X42" s="250">
        <v>37080</v>
      </c>
      <c r="Y42" s="250">
        <v>40080</v>
      </c>
      <c r="Z42" s="250">
        <v>43020</v>
      </c>
      <c r="AA42" s="250">
        <v>46020</v>
      </c>
      <c r="AB42" s="250">
        <v>48960</v>
      </c>
      <c r="AC42" s="204">
        <v>34650</v>
      </c>
      <c r="AD42" s="204">
        <v>39600</v>
      </c>
      <c r="AE42" s="204">
        <v>44550</v>
      </c>
      <c r="AF42" s="204">
        <v>49450</v>
      </c>
      <c r="AG42" s="204">
        <v>53450</v>
      </c>
      <c r="AH42" s="204">
        <v>57400</v>
      </c>
      <c r="AI42" s="204">
        <v>61350</v>
      </c>
      <c r="AJ42" s="204">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13300</v>
      </c>
      <c r="F43" s="293">
        <v>15200</v>
      </c>
      <c r="G43" s="293">
        <v>17100</v>
      </c>
      <c r="H43" s="293">
        <v>19000</v>
      </c>
      <c r="I43" s="293">
        <v>20550</v>
      </c>
      <c r="J43" s="293">
        <v>22050</v>
      </c>
      <c r="K43" s="293">
        <v>23600</v>
      </c>
      <c r="L43" s="293">
        <v>25100</v>
      </c>
      <c r="M43" s="295">
        <v>22200</v>
      </c>
      <c r="N43" s="295">
        <v>25350</v>
      </c>
      <c r="O43" s="295">
        <v>28500</v>
      </c>
      <c r="P43" s="295">
        <v>31650</v>
      </c>
      <c r="Q43" s="295">
        <v>34200</v>
      </c>
      <c r="R43" s="295">
        <v>36750</v>
      </c>
      <c r="S43" s="295">
        <v>39250</v>
      </c>
      <c r="T43" s="295">
        <v>41800</v>
      </c>
      <c r="U43" s="250">
        <v>26640</v>
      </c>
      <c r="V43" s="250">
        <v>30420</v>
      </c>
      <c r="W43" s="250">
        <v>34200</v>
      </c>
      <c r="X43" s="250">
        <v>37980</v>
      </c>
      <c r="Y43" s="250">
        <v>41040</v>
      </c>
      <c r="Z43" s="250">
        <v>44100</v>
      </c>
      <c r="AA43" s="250">
        <v>47100</v>
      </c>
      <c r="AB43" s="250">
        <v>50160</v>
      </c>
      <c r="AC43" s="204">
        <v>35500</v>
      </c>
      <c r="AD43" s="204">
        <v>40550</v>
      </c>
      <c r="AE43" s="204">
        <v>45600</v>
      </c>
      <c r="AF43" s="204">
        <v>50650</v>
      </c>
      <c r="AG43" s="204">
        <v>54750</v>
      </c>
      <c r="AH43" s="204">
        <v>58800</v>
      </c>
      <c r="AI43" s="204">
        <v>62850</v>
      </c>
      <c r="AJ43" s="204">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12800</v>
      </c>
      <c r="F44" s="293">
        <v>14600</v>
      </c>
      <c r="G44" s="293">
        <v>16450</v>
      </c>
      <c r="H44" s="293">
        <v>18250</v>
      </c>
      <c r="I44" s="293">
        <v>19750</v>
      </c>
      <c r="J44" s="293">
        <v>21200</v>
      </c>
      <c r="K44" s="293">
        <v>22650</v>
      </c>
      <c r="L44" s="293">
        <v>24100</v>
      </c>
      <c r="M44" s="295">
        <v>21350</v>
      </c>
      <c r="N44" s="295">
        <v>24400</v>
      </c>
      <c r="O44" s="295">
        <v>27450</v>
      </c>
      <c r="P44" s="295">
        <v>30450</v>
      </c>
      <c r="Q44" s="295">
        <v>32900</v>
      </c>
      <c r="R44" s="295">
        <v>35350</v>
      </c>
      <c r="S44" s="295">
        <v>37800</v>
      </c>
      <c r="T44" s="295">
        <v>40200</v>
      </c>
      <c r="U44" s="250">
        <v>25620</v>
      </c>
      <c r="V44" s="250">
        <v>29280</v>
      </c>
      <c r="W44" s="250">
        <v>32940</v>
      </c>
      <c r="X44" s="250">
        <v>36540</v>
      </c>
      <c r="Y44" s="250">
        <v>39480</v>
      </c>
      <c r="Z44" s="250">
        <v>42420</v>
      </c>
      <c r="AA44" s="250">
        <v>45360</v>
      </c>
      <c r="AB44" s="250">
        <v>48240</v>
      </c>
      <c r="AC44" s="204">
        <v>34100</v>
      </c>
      <c r="AD44" s="204">
        <v>39000</v>
      </c>
      <c r="AE44" s="204">
        <v>43850</v>
      </c>
      <c r="AF44" s="204">
        <v>48700</v>
      </c>
      <c r="AG44" s="204">
        <v>52600</v>
      </c>
      <c r="AH44" s="204">
        <v>56500</v>
      </c>
      <c r="AI44" s="204">
        <v>60400</v>
      </c>
      <c r="AJ44" s="204">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18700</v>
      </c>
      <c r="F45" s="293">
        <v>21400</v>
      </c>
      <c r="G45" s="293">
        <v>24050</v>
      </c>
      <c r="H45" s="293">
        <v>26700</v>
      </c>
      <c r="I45" s="293">
        <v>28850</v>
      </c>
      <c r="J45" s="293">
        <v>31000</v>
      </c>
      <c r="K45" s="293">
        <v>33150</v>
      </c>
      <c r="L45" s="293">
        <v>35250</v>
      </c>
      <c r="M45" s="295">
        <v>31150</v>
      </c>
      <c r="N45" s="295">
        <v>35600</v>
      </c>
      <c r="O45" s="295">
        <v>40050</v>
      </c>
      <c r="P45" s="295">
        <v>44500</v>
      </c>
      <c r="Q45" s="295">
        <v>48100</v>
      </c>
      <c r="R45" s="295">
        <v>51650</v>
      </c>
      <c r="S45" s="295">
        <v>55200</v>
      </c>
      <c r="T45" s="295">
        <v>58750</v>
      </c>
      <c r="U45" s="250">
        <v>37380</v>
      </c>
      <c r="V45" s="250">
        <v>42720</v>
      </c>
      <c r="W45" s="250">
        <v>48060</v>
      </c>
      <c r="X45" s="250">
        <v>53400</v>
      </c>
      <c r="Y45" s="250">
        <v>57720</v>
      </c>
      <c r="Z45" s="250">
        <v>61980</v>
      </c>
      <c r="AA45" s="250">
        <v>66240</v>
      </c>
      <c r="AB45" s="250">
        <v>70500</v>
      </c>
      <c r="AC45" s="204">
        <v>49850</v>
      </c>
      <c r="AD45" s="204">
        <v>57000</v>
      </c>
      <c r="AE45" s="204">
        <v>64100</v>
      </c>
      <c r="AF45" s="204">
        <v>71200</v>
      </c>
      <c r="AG45" s="204">
        <v>76900</v>
      </c>
      <c r="AH45" s="204">
        <v>82600</v>
      </c>
      <c r="AI45" s="204">
        <v>88300</v>
      </c>
      <c r="AJ45" s="204">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12800</v>
      </c>
      <c r="F46" s="293">
        <v>14600</v>
      </c>
      <c r="G46" s="293">
        <v>16450</v>
      </c>
      <c r="H46" s="293">
        <v>18250</v>
      </c>
      <c r="I46" s="293">
        <v>19750</v>
      </c>
      <c r="J46" s="293">
        <v>21200</v>
      </c>
      <c r="K46" s="293">
        <v>22650</v>
      </c>
      <c r="L46" s="293">
        <v>24100</v>
      </c>
      <c r="M46" s="295">
        <v>21350</v>
      </c>
      <c r="N46" s="295">
        <v>24400</v>
      </c>
      <c r="O46" s="295">
        <v>27450</v>
      </c>
      <c r="P46" s="295">
        <v>30450</v>
      </c>
      <c r="Q46" s="295">
        <v>32900</v>
      </c>
      <c r="R46" s="295">
        <v>35350</v>
      </c>
      <c r="S46" s="295">
        <v>37800</v>
      </c>
      <c r="T46" s="295">
        <v>40200</v>
      </c>
      <c r="U46" s="250">
        <v>25620</v>
      </c>
      <c r="V46" s="250">
        <v>29280</v>
      </c>
      <c r="W46" s="250">
        <v>32940</v>
      </c>
      <c r="X46" s="250">
        <v>36540</v>
      </c>
      <c r="Y46" s="250">
        <v>39480</v>
      </c>
      <c r="Z46" s="250">
        <v>42420</v>
      </c>
      <c r="AA46" s="250">
        <v>45360</v>
      </c>
      <c r="AB46" s="250">
        <v>48240</v>
      </c>
      <c r="AC46" s="204">
        <v>34100</v>
      </c>
      <c r="AD46" s="204">
        <v>39000</v>
      </c>
      <c r="AE46" s="204">
        <v>43850</v>
      </c>
      <c r="AF46" s="204">
        <v>48700</v>
      </c>
      <c r="AG46" s="204">
        <v>52600</v>
      </c>
      <c r="AH46" s="204">
        <v>56500</v>
      </c>
      <c r="AI46" s="204">
        <v>60400</v>
      </c>
      <c r="AJ46" s="204">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13050</v>
      </c>
      <c r="F47" s="293">
        <v>14900</v>
      </c>
      <c r="G47" s="293">
        <v>16750</v>
      </c>
      <c r="H47" s="293">
        <v>18600</v>
      </c>
      <c r="I47" s="293">
        <v>20100</v>
      </c>
      <c r="J47" s="293">
        <v>21600</v>
      </c>
      <c r="K47" s="293">
        <v>23100</v>
      </c>
      <c r="L47" s="293">
        <v>24600</v>
      </c>
      <c r="M47" s="295">
        <v>21700</v>
      </c>
      <c r="N47" s="295">
        <v>24800</v>
      </c>
      <c r="O47" s="295">
        <v>27900</v>
      </c>
      <c r="P47" s="295">
        <v>31000</v>
      </c>
      <c r="Q47" s="295">
        <v>33500</v>
      </c>
      <c r="R47" s="295">
        <v>36000</v>
      </c>
      <c r="S47" s="295">
        <v>38450</v>
      </c>
      <c r="T47" s="295">
        <v>40950</v>
      </c>
      <c r="U47" s="250">
        <v>26040</v>
      </c>
      <c r="V47" s="250">
        <v>29760</v>
      </c>
      <c r="W47" s="250">
        <v>33480</v>
      </c>
      <c r="X47" s="250">
        <v>37200</v>
      </c>
      <c r="Y47" s="250">
        <v>40200</v>
      </c>
      <c r="Z47" s="250">
        <v>43200</v>
      </c>
      <c r="AA47" s="250">
        <v>46140</v>
      </c>
      <c r="AB47" s="250">
        <v>49140</v>
      </c>
      <c r="AC47" s="204">
        <v>34750</v>
      </c>
      <c r="AD47" s="204">
        <v>39700</v>
      </c>
      <c r="AE47" s="204">
        <v>44650</v>
      </c>
      <c r="AF47" s="204">
        <v>49600</v>
      </c>
      <c r="AG47" s="204">
        <v>53600</v>
      </c>
      <c r="AH47" s="204">
        <v>57550</v>
      </c>
      <c r="AI47" s="204">
        <v>61550</v>
      </c>
      <c r="AJ47" s="204">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15600</v>
      </c>
      <c r="F48" s="293">
        <v>17800</v>
      </c>
      <c r="G48" s="293">
        <v>20050</v>
      </c>
      <c r="H48" s="293">
        <v>22250</v>
      </c>
      <c r="I48" s="293">
        <v>24050</v>
      </c>
      <c r="J48" s="293">
        <v>25850</v>
      </c>
      <c r="K48" s="293">
        <v>27600</v>
      </c>
      <c r="L48" s="293">
        <v>29400</v>
      </c>
      <c r="M48" s="295">
        <v>25950</v>
      </c>
      <c r="N48" s="295">
        <v>29650</v>
      </c>
      <c r="O48" s="295">
        <v>33350</v>
      </c>
      <c r="P48" s="295">
        <v>37050</v>
      </c>
      <c r="Q48" s="295">
        <v>40050</v>
      </c>
      <c r="R48" s="295">
        <v>43000</v>
      </c>
      <c r="S48" s="295">
        <v>45950</v>
      </c>
      <c r="T48" s="295">
        <v>48950</v>
      </c>
      <c r="U48" s="250">
        <v>31140</v>
      </c>
      <c r="V48" s="250">
        <v>35580</v>
      </c>
      <c r="W48" s="250">
        <v>40020</v>
      </c>
      <c r="X48" s="250">
        <v>44460</v>
      </c>
      <c r="Y48" s="250">
        <v>48060</v>
      </c>
      <c r="Z48" s="250">
        <v>51600</v>
      </c>
      <c r="AA48" s="250">
        <v>55140</v>
      </c>
      <c r="AB48" s="250">
        <v>58740</v>
      </c>
      <c r="AC48" s="204">
        <v>41550</v>
      </c>
      <c r="AD48" s="204">
        <v>47450</v>
      </c>
      <c r="AE48" s="204">
        <v>53400</v>
      </c>
      <c r="AF48" s="204">
        <v>59300</v>
      </c>
      <c r="AG48" s="204">
        <v>64050</v>
      </c>
      <c r="AH48" s="204">
        <v>68800</v>
      </c>
      <c r="AI48" s="204">
        <v>73550</v>
      </c>
      <c r="AJ48" s="204">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12800</v>
      </c>
      <c r="F49" s="293">
        <v>14600</v>
      </c>
      <c r="G49" s="293">
        <v>16450</v>
      </c>
      <c r="H49" s="293">
        <v>18250</v>
      </c>
      <c r="I49" s="293">
        <v>19750</v>
      </c>
      <c r="J49" s="293">
        <v>21200</v>
      </c>
      <c r="K49" s="293">
        <v>22650</v>
      </c>
      <c r="L49" s="293">
        <v>24100</v>
      </c>
      <c r="M49" s="295">
        <v>21350</v>
      </c>
      <c r="N49" s="295">
        <v>24400</v>
      </c>
      <c r="O49" s="295">
        <v>27450</v>
      </c>
      <c r="P49" s="295">
        <v>30450</v>
      </c>
      <c r="Q49" s="295">
        <v>32900</v>
      </c>
      <c r="R49" s="295">
        <v>35350</v>
      </c>
      <c r="S49" s="295">
        <v>37800</v>
      </c>
      <c r="T49" s="295">
        <v>40200</v>
      </c>
      <c r="U49" s="250">
        <v>25620</v>
      </c>
      <c r="V49" s="250">
        <v>29280</v>
      </c>
      <c r="W49" s="250">
        <v>32940</v>
      </c>
      <c r="X49" s="250">
        <v>36540</v>
      </c>
      <c r="Y49" s="250">
        <v>39480</v>
      </c>
      <c r="Z49" s="250">
        <v>42420</v>
      </c>
      <c r="AA49" s="250">
        <v>45360</v>
      </c>
      <c r="AB49" s="250">
        <v>48240</v>
      </c>
      <c r="AC49" s="204">
        <v>34100</v>
      </c>
      <c r="AD49" s="204">
        <v>39000</v>
      </c>
      <c r="AE49" s="204">
        <v>43850</v>
      </c>
      <c r="AF49" s="204">
        <v>48700</v>
      </c>
      <c r="AG49" s="204">
        <v>52600</v>
      </c>
      <c r="AH49" s="204">
        <v>56500</v>
      </c>
      <c r="AI49" s="204">
        <v>60400</v>
      </c>
      <c r="AJ49" s="204">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12800</v>
      </c>
      <c r="F50" s="293">
        <v>14600</v>
      </c>
      <c r="G50" s="293">
        <v>16450</v>
      </c>
      <c r="H50" s="293">
        <v>18250</v>
      </c>
      <c r="I50" s="293">
        <v>19750</v>
      </c>
      <c r="J50" s="293">
        <v>21200</v>
      </c>
      <c r="K50" s="293">
        <v>22650</v>
      </c>
      <c r="L50" s="293">
        <v>24100</v>
      </c>
      <c r="M50" s="295">
        <v>21350</v>
      </c>
      <c r="N50" s="295">
        <v>24400</v>
      </c>
      <c r="O50" s="295">
        <v>27450</v>
      </c>
      <c r="P50" s="295">
        <v>30450</v>
      </c>
      <c r="Q50" s="295">
        <v>32900</v>
      </c>
      <c r="R50" s="295">
        <v>35350</v>
      </c>
      <c r="S50" s="295">
        <v>37800</v>
      </c>
      <c r="T50" s="295">
        <v>40200</v>
      </c>
      <c r="U50" s="250">
        <v>25620</v>
      </c>
      <c r="V50" s="250">
        <v>29280</v>
      </c>
      <c r="W50" s="250">
        <v>32940</v>
      </c>
      <c r="X50" s="250">
        <v>36540</v>
      </c>
      <c r="Y50" s="250">
        <v>39480</v>
      </c>
      <c r="Z50" s="250">
        <v>42420</v>
      </c>
      <c r="AA50" s="250">
        <v>45360</v>
      </c>
      <c r="AB50" s="250">
        <v>48240</v>
      </c>
      <c r="AC50" s="204">
        <v>34100</v>
      </c>
      <c r="AD50" s="204">
        <v>39000</v>
      </c>
      <c r="AE50" s="204">
        <v>43850</v>
      </c>
      <c r="AF50" s="204">
        <v>48700</v>
      </c>
      <c r="AG50" s="204">
        <v>52600</v>
      </c>
      <c r="AH50" s="204">
        <v>56500</v>
      </c>
      <c r="AI50" s="204">
        <v>60400</v>
      </c>
      <c r="AJ50" s="204">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15300</v>
      </c>
      <c r="F51" s="293">
        <v>17500</v>
      </c>
      <c r="G51" s="293">
        <v>19700</v>
      </c>
      <c r="H51" s="293">
        <v>21850</v>
      </c>
      <c r="I51" s="293">
        <v>23600</v>
      </c>
      <c r="J51" s="293">
        <v>25350</v>
      </c>
      <c r="K51" s="293">
        <v>27100</v>
      </c>
      <c r="L51" s="293">
        <v>28850</v>
      </c>
      <c r="M51" s="295">
        <v>25550</v>
      </c>
      <c r="N51" s="295">
        <v>29200</v>
      </c>
      <c r="O51" s="295">
        <v>32850</v>
      </c>
      <c r="P51" s="295">
        <v>36450</v>
      </c>
      <c r="Q51" s="295">
        <v>39400</v>
      </c>
      <c r="R51" s="295">
        <v>42300</v>
      </c>
      <c r="S51" s="295">
        <v>45200</v>
      </c>
      <c r="T51" s="295">
        <v>48150</v>
      </c>
      <c r="U51" s="250">
        <v>30660</v>
      </c>
      <c r="V51" s="250">
        <v>35040</v>
      </c>
      <c r="W51" s="250">
        <v>39420</v>
      </c>
      <c r="X51" s="250">
        <v>43740</v>
      </c>
      <c r="Y51" s="250">
        <v>47280</v>
      </c>
      <c r="Z51" s="250">
        <v>50760</v>
      </c>
      <c r="AA51" s="250">
        <v>54240</v>
      </c>
      <c r="AB51" s="250">
        <v>57780</v>
      </c>
      <c r="AC51" s="204">
        <v>40850</v>
      </c>
      <c r="AD51" s="204">
        <v>46650</v>
      </c>
      <c r="AE51" s="204">
        <v>52500</v>
      </c>
      <c r="AF51" s="204">
        <v>58300</v>
      </c>
      <c r="AG51" s="204">
        <v>63000</v>
      </c>
      <c r="AH51" s="204">
        <v>67650</v>
      </c>
      <c r="AI51" s="204">
        <v>72300</v>
      </c>
      <c r="AJ51" s="204">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13600</v>
      </c>
      <c r="F52" s="293">
        <v>15550</v>
      </c>
      <c r="G52" s="293">
        <v>17500</v>
      </c>
      <c r="H52" s="293">
        <v>19400</v>
      </c>
      <c r="I52" s="293">
        <v>21000</v>
      </c>
      <c r="J52" s="293">
        <v>22550</v>
      </c>
      <c r="K52" s="293">
        <v>24100</v>
      </c>
      <c r="L52" s="293">
        <v>25650</v>
      </c>
      <c r="M52" s="295">
        <v>22650</v>
      </c>
      <c r="N52" s="295">
        <v>25900</v>
      </c>
      <c r="O52" s="295">
        <v>29150</v>
      </c>
      <c r="P52" s="295">
        <v>32350</v>
      </c>
      <c r="Q52" s="295">
        <v>34950</v>
      </c>
      <c r="R52" s="295">
        <v>37550</v>
      </c>
      <c r="S52" s="295">
        <v>40150</v>
      </c>
      <c r="T52" s="295">
        <v>42750</v>
      </c>
      <c r="U52" s="250">
        <v>27180</v>
      </c>
      <c r="V52" s="250">
        <v>31080</v>
      </c>
      <c r="W52" s="250">
        <v>34980</v>
      </c>
      <c r="X52" s="250">
        <v>38820</v>
      </c>
      <c r="Y52" s="250">
        <v>41940</v>
      </c>
      <c r="Z52" s="250">
        <v>45060</v>
      </c>
      <c r="AA52" s="250">
        <v>48180</v>
      </c>
      <c r="AB52" s="250">
        <v>51300</v>
      </c>
      <c r="AC52" s="204">
        <v>36250</v>
      </c>
      <c r="AD52" s="204">
        <v>41400</v>
      </c>
      <c r="AE52" s="204">
        <v>46600</v>
      </c>
      <c r="AF52" s="204">
        <v>51750</v>
      </c>
      <c r="AG52" s="204">
        <v>55900</v>
      </c>
      <c r="AH52" s="204">
        <v>60050</v>
      </c>
      <c r="AI52" s="204">
        <v>64200</v>
      </c>
      <c r="AJ52" s="204">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12800</v>
      </c>
      <c r="F53" s="293">
        <v>14600</v>
      </c>
      <c r="G53" s="293">
        <v>16450</v>
      </c>
      <c r="H53" s="293">
        <v>18250</v>
      </c>
      <c r="I53" s="293">
        <v>19750</v>
      </c>
      <c r="J53" s="293">
        <v>21200</v>
      </c>
      <c r="K53" s="293">
        <v>22650</v>
      </c>
      <c r="L53" s="293">
        <v>24100</v>
      </c>
      <c r="M53" s="295">
        <v>21350</v>
      </c>
      <c r="N53" s="295">
        <v>24400</v>
      </c>
      <c r="O53" s="295">
        <v>27450</v>
      </c>
      <c r="P53" s="295">
        <v>30450</v>
      </c>
      <c r="Q53" s="295">
        <v>32900</v>
      </c>
      <c r="R53" s="295">
        <v>35350</v>
      </c>
      <c r="S53" s="295">
        <v>37800</v>
      </c>
      <c r="T53" s="295">
        <v>40200</v>
      </c>
      <c r="U53" s="250">
        <v>25620</v>
      </c>
      <c r="V53" s="250">
        <v>29280</v>
      </c>
      <c r="W53" s="250">
        <v>32940</v>
      </c>
      <c r="X53" s="250">
        <v>36540</v>
      </c>
      <c r="Y53" s="250">
        <v>39480</v>
      </c>
      <c r="Z53" s="250">
        <v>42420</v>
      </c>
      <c r="AA53" s="250">
        <v>45360</v>
      </c>
      <c r="AB53" s="250">
        <v>48240</v>
      </c>
      <c r="AC53" s="204">
        <v>34100</v>
      </c>
      <c r="AD53" s="204">
        <v>39000</v>
      </c>
      <c r="AE53" s="204">
        <v>43850</v>
      </c>
      <c r="AF53" s="204">
        <v>48700</v>
      </c>
      <c r="AG53" s="204">
        <v>52600</v>
      </c>
      <c r="AH53" s="204">
        <v>56500</v>
      </c>
      <c r="AI53" s="204">
        <v>60400</v>
      </c>
      <c r="AJ53" s="204">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17050</v>
      </c>
      <c r="F54" s="293">
        <v>19450</v>
      </c>
      <c r="G54" s="293">
        <v>21900</v>
      </c>
      <c r="H54" s="293">
        <v>24300</v>
      </c>
      <c r="I54" s="293">
        <v>26250</v>
      </c>
      <c r="J54" s="293">
        <v>28200</v>
      </c>
      <c r="K54" s="293">
        <v>30150</v>
      </c>
      <c r="L54" s="293">
        <v>32100</v>
      </c>
      <c r="M54" s="295">
        <v>28350</v>
      </c>
      <c r="N54" s="295">
        <v>32400</v>
      </c>
      <c r="O54" s="295">
        <v>36450</v>
      </c>
      <c r="P54" s="295">
        <v>40500</v>
      </c>
      <c r="Q54" s="295">
        <v>43750</v>
      </c>
      <c r="R54" s="295">
        <v>47000</v>
      </c>
      <c r="S54" s="295">
        <v>50250</v>
      </c>
      <c r="T54" s="295">
        <v>53500</v>
      </c>
      <c r="U54" s="250">
        <v>34020</v>
      </c>
      <c r="V54" s="250">
        <v>38880</v>
      </c>
      <c r="W54" s="250">
        <v>43740</v>
      </c>
      <c r="X54" s="250">
        <v>48600</v>
      </c>
      <c r="Y54" s="250">
        <v>52500</v>
      </c>
      <c r="Z54" s="250">
        <v>56400</v>
      </c>
      <c r="AA54" s="250">
        <v>60300</v>
      </c>
      <c r="AB54" s="250">
        <v>64200</v>
      </c>
      <c r="AC54" s="204">
        <v>45400</v>
      </c>
      <c r="AD54" s="204">
        <v>51850</v>
      </c>
      <c r="AE54" s="204">
        <v>58350</v>
      </c>
      <c r="AF54" s="204">
        <v>64800</v>
      </c>
      <c r="AG54" s="204">
        <v>70000</v>
      </c>
      <c r="AH54" s="204">
        <v>75200</v>
      </c>
      <c r="AI54" s="204">
        <v>80400</v>
      </c>
      <c r="AJ54" s="204">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14350</v>
      </c>
      <c r="F55" s="293">
        <v>16400</v>
      </c>
      <c r="G55" s="293">
        <v>18450</v>
      </c>
      <c r="H55" s="293">
        <v>20450</v>
      </c>
      <c r="I55" s="293">
        <v>22100</v>
      </c>
      <c r="J55" s="293">
        <v>23750</v>
      </c>
      <c r="K55" s="293">
        <v>25400</v>
      </c>
      <c r="L55" s="293">
        <v>27000</v>
      </c>
      <c r="M55" s="295">
        <v>23900</v>
      </c>
      <c r="N55" s="295">
        <v>27300</v>
      </c>
      <c r="O55" s="295">
        <v>30700</v>
      </c>
      <c r="P55" s="295">
        <v>34100</v>
      </c>
      <c r="Q55" s="295">
        <v>36850</v>
      </c>
      <c r="R55" s="295">
        <v>39600</v>
      </c>
      <c r="S55" s="295">
        <v>42300</v>
      </c>
      <c r="T55" s="295">
        <v>45050</v>
      </c>
      <c r="U55" s="250">
        <v>28680</v>
      </c>
      <c r="V55" s="250">
        <v>32760</v>
      </c>
      <c r="W55" s="250">
        <v>36840</v>
      </c>
      <c r="X55" s="250">
        <v>40920</v>
      </c>
      <c r="Y55" s="250">
        <v>44220</v>
      </c>
      <c r="Z55" s="250">
        <v>47520</v>
      </c>
      <c r="AA55" s="250">
        <v>50760</v>
      </c>
      <c r="AB55" s="250">
        <v>54060</v>
      </c>
      <c r="AC55" s="204">
        <v>38200</v>
      </c>
      <c r="AD55" s="204">
        <v>43650</v>
      </c>
      <c r="AE55" s="204">
        <v>49100</v>
      </c>
      <c r="AF55" s="204">
        <v>54550</v>
      </c>
      <c r="AG55" s="204">
        <v>58950</v>
      </c>
      <c r="AH55" s="204">
        <v>63300</v>
      </c>
      <c r="AI55" s="204">
        <v>67650</v>
      </c>
      <c r="AJ55" s="204">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14800</v>
      </c>
      <c r="F56" s="293">
        <v>16900</v>
      </c>
      <c r="G56" s="293">
        <v>19000</v>
      </c>
      <c r="H56" s="293">
        <v>21100</v>
      </c>
      <c r="I56" s="293">
        <v>22800</v>
      </c>
      <c r="J56" s="293">
        <v>24500</v>
      </c>
      <c r="K56" s="293">
        <v>26200</v>
      </c>
      <c r="L56" s="293">
        <v>27900</v>
      </c>
      <c r="M56" s="295">
        <v>24650</v>
      </c>
      <c r="N56" s="295">
        <v>28200</v>
      </c>
      <c r="O56" s="295">
        <v>31700</v>
      </c>
      <c r="P56" s="295">
        <v>35200</v>
      </c>
      <c r="Q56" s="295">
        <v>38050</v>
      </c>
      <c r="R56" s="295">
        <v>40850</v>
      </c>
      <c r="S56" s="295">
        <v>43650</v>
      </c>
      <c r="T56" s="295">
        <v>46500</v>
      </c>
      <c r="U56" s="250">
        <v>29580</v>
      </c>
      <c r="V56" s="250">
        <v>33840</v>
      </c>
      <c r="W56" s="250">
        <v>38040</v>
      </c>
      <c r="X56" s="250">
        <v>42240</v>
      </c>
      <c r="Y56" s="250">
        <v>45660</v>
      </c>
      <c r="Z56" s="250">
        <v>49020</v>
      </c>
      <c r="AA56" s="250">
        <v>52380</v>
      </c>
      <c r="AB56" s="250">
        <v>55800</v>
      </c>
      <c r="AC56" s="204">
        <v>39450</v>
      </c>
      <c r="AD56" s="204">
        <v>45050</v>
      </c>
      <c r="AE56" s="204">
        <v>50700</v>
      </c>
      <c r="AF56" s="204">
        <v>56300</v>
      </c>
      <c r="AG56" s="204">
        <v>60850</v>
      </c>
      <c r="AH56" s="204">
        <v>65350</v>
      </c>
      <c r="AI56" s="204">
        <v>69850</v>
      </c>
      <c r="AJ56" s="204">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12800</v>
      </c>
      <c r="F57" s="293">
        <v>14600</v>
      </c>
      <c r="G57" s="293">
        <v>16450</v>
      </c>
      <c r="H57" s="293">
        <v>18250</v>
      </c>
      <c r="I57" s="293">
        <v>19750</v>
      </c>
      <c r="J57" s="293">
        <v>21200</v>
      </c>
      <c r="K57" s="293">
        <v>22650</v>
      </c>
      <c r="L57" s="293">
        <v>24100</v>
      </c>
      <c r="M57" s="295">
        <v>21350</v>
      </c>
      <c r="N57" s="295">
        <v>24400</v>
      </c>
      <c r="O57" s="295">
        <v>27450</v>
      </c>
      <c r="P57" s="295">
        <v>30450</v>
      </c>
      <c r="Q57" s="295">
        <v>32900</v>
      </c>
      <c r="R57" s="295">
        <v>35350</v>
      </c>
      <c r="S57" s="295">
        <v>37800</v>
      </c>
      <c r="T57" s="295">
        <v>40200</v>
      </c>
      <c r="U57" s="250">
        <v>25620</v>
      </c>
      <c r="V57" s="250">
        <v>29280</v>
      </c>
      <c r="W57" s="250">
        <v>32940</v>
      </c>
      <c r="X57" s="250">
        <v>36540</v>
      </c>
      <c r="Y57" s="250">
        <v>39480</v>
      </c>
      <c r="Z57" s="250">
        <v>42420</v>
      </c>
      <c r="AA57" s="250">
        <v>45360</v>
      </c>
      <c r="AB57" s="250">
        <v>48240</v>
      </c>
      <c r="AC57" s="204">
        <v>34100</v>
      </c>
      <c r="AD57" s="204">
        <v>39000</v>
      </c>
      <c r="AE57" s="204">
        <v>43850</v>
      </c>
      <c r="AF57" s="204">
        <v>48700</v>
      </c>
      <c r="AG57" s="204">
        <v>52600</v>
      </c>
      <c r="AH57" s="204">
        <v>56500</v>
      </c>
      <c r="AI57" s="204">
        <v>60400</v>
      </c>
      <c r="AJ57" s="204">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13000</v>
      </c>
      <c r="F58" s="293">
        <v>14850</v>
      </c>
      <c r="G58" s="293">
        <v>16700</v>
      </c>
      <c r="H58" s="293">
        <v>18550</v>
      </c>
      <c r="I58" s="293">
        <v>20050</v>
      </c>
      <c r="J58" s="293">
        <v>21550</v>
      </c>
      <c r="K58" s="293">
        <v>23050</v>
      </c>
      <c r="L58" s="293">
        <v>24500</v>
      </c>
      <c r="M58" s="295">
        <v>21650</v>
      </c>
      <c r="N58" s="295">
        <v>24750</v>
      </c>
      <c r="O58" s="295">
        <v>27850</v>
      </c>
      <c r="P58" s="295">
        <v>30900</v>
      </c>
      <c r="Q58" s="295">
        <v>33400</v>
      </c>
      <c r="R58" s="295">
        <v>35850</v>
      </c>
      <c r="S58" s="295">
        <v>38350</v>
      </c>
      <c r="T58" s="295">
        <v>40800</v>
      </c>
      <c r="U58" s="250">
        <v>25980</v>
      </c>
      <c r="V58" s="250">
        <v>29700</v>
      </c>
      <c r="W58" s="250">
        <v>33420</v>
      </c>
      <c r="X58" s="250">
        <v>37080</v>
      </c>
      <c r="Y58" s="250">
        <v>40080</v>
      </c>
      <c r="Z58" s="250">
        <v>43020</v>
      </c>
      <c r="AA58" s="250">
        <v>46020</v>
      </c>
      <c r="AB58" s="250">
        <v>48960</v>
      </c>
      <c r="AC58" s="204">
        <v>34650</v>
      </c>
      <c r="AD58" s="204">
        <v>39600</v>
      </c>
      <c r="AE58" s="204">
        <v>44550</v>
      </c>
      <c r="AF58" s="204">
        <v>49450</v>
      </c>
      <c r="AG58" s="204">
        <v>53450</v>
      </c>
      <c r="AH58" s="204">
        <v>57400</v>
      </c>
      <c r="AI58" s="204">
        <v>61350</v>
      </c>
      <c r="AJ58" s="204">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18700</v>
      </c>
      <c r="F59" s="293">
        <v>21400</v>
      </c>
      <c r="G59" s="293">
        <v>24050</v>
      </c>
      <c r="H59" s="293">
        <v>26700</v>
      </c>
      <c r="I59" s="293">
        <v>28850</v>
      </c>
      <c r="J59" s="293">
        <v>31000</v>
      </c>
      <c r="K59" s="293">
        <v>33150</v>
      </c>
      <c r="L59" s="293">
        <v>35250</v>
      </c>
      <c r="M59" s="295">
        <v>31150</v>
      </c>
      <c r="N59" s="295">
        <v>35600</v>
      </c>
      <c r="O59" s="295">
        <v>40050</v>
      </c>
      <c r="P59" s="295">
        <v>44500</v>
      </c>
      <c r="Q59" s="295">
        <v>48100</v>
      </c>
      <c r="R59" s="295">
        <v>51650</v>
      </c>
      <c r="S59" s="295">
        <v>55200</v>
      </c>
      <c r="T59" s="295">
        <v>58750</v>
      </c>
      <c r="U59" s="250">
        <v>37380</v>
      </c>
      <c r="V59" s="250">
        <v>42720</v>
      </c>
      <c r="W59" s="250">
        <v>48060</v>
      </c>
      <c r="X59" s="250">
        <v>53400</v>
      </c>
      <c r="Y59" s="250">
        <v>57720</v>
      </c>
      <c r="Z59" s="250">
        <v>61980</v>
      </c>
      <c r="AA59" s="250">
        <v>66240</v>
      </c>
      <c r="AB59" s="250">
        <v>70500</v>
      </c>
      <c r="AC59" s="204">
        <v>49850</v>
      </c>
      <c r="AD59" s="204">
        <v>57000</v>
      </c>
      <c r="AE59" s="204">
        <v>64100</v>
      </c>
      <c r="AF59" s="204">
        <v>71200</v>
      </c>
      <c r="AG59" s="204">
        <v>76900</v>
      </c>
      <c r="AH59" s="204">
        <v>82600</v>
      </c>
      <c r="AI59" s="204">
        <v>88300</v>
      </c>
      <c r="AJ59" s="204">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12800</v>
      </c>
      <c r="F60" s="293">
        <v>14600</v>
      </c>
      <c r="G60" s="293">
        <v>16450</v>
      </c>
      <c r="H60" s="293">
        <v>18250</v>
      </c>
      <c r="I60" s="293">
        <v>19750</v>
      </c>
      <c r="J60" s="293">
        <v>21200</v>
      </c>
      <c r="K60" s="293">
        <v>22650</v>
      </c>
      <c r="L60" s="293">
        <v>24100</v>
      </c>
      <c r="M60" s="295">
        <v>21350</v>
      </c>
      <c r="N60" s="295">
        <v>24400</v>
      </c>
      <c r="O60" s="295">
        <v>27450</v>
      </c>
      <c r="P60" s="295">
        <v>30450</v>
      </c>
      <c r="Q60" s="295">
        <v>32900</v>
      </c>
      <c r="R60" s="295">
        <v>35350</v>
      </c>
      <c r="S60" s="295">
        <v>37800</v>
      </c>
      <c r="T60" s="295">
        <v>40200</v>
      </c>
      <c r="U60" s="250">
        <v>25620</v>
      </c>
      <c r="V60" s="250">
        <v>29280</v>
      </c>
      <c r="W60" s="250">
        <v>32940</v>
      </c>
      <c r="X60" s="250">
        <v>36540</v>
      </c>
      <c r="Y60" s="250">
        <v>39480</v>
      </c>
      <c r="Z60" s="250">
        <v>42420</v>
      </c>
      <c r="AA60" s="250">
        <v>45360</v>
      </c>
      <c r="AB60" s="250">
        <v>48240</v>
      </c>
      <c r="AC60" s="204">
        <v>34100</v>
      </c>
      <c r="AD60" s="204">
        <v>39000</v>
      </c>
      <c r="AE60" s="204">
        <v>43850</v>
      </c>
      <c r="AF60" s="204">
        <v>48700</v>
      </c>
      <c r="AG60" s="204">
        <v>52600</v>
      </c>
      <c r="AH60" s="204">
        <v>56500</v>
      </c>
      <c r="AI60" s="204">
        <v>60400</v>
      </c>
      <c r="AJ60" s="204">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13350</v>
      </c>
      <c r="F61" s="293">
        <v>15250</v>
      </c>
      <c r="G61" s="293">
        <v>17150</v>
      </c>
      <c r="H61" s="293">
        <v>19050</v>
      </c>
      <c r="I61" s="293">
        <v>20600</v>
      </c>
      <c r="J61" s="293">
        <v>22100</v>
      </c>
      <c r="K61" s="293">
        <v>23650</v>
      </c>
      <c r="L61" s="293">
        <v>25150</v>
      </c>
      <c r="M61" s="295">
        <v>22250</v>
      </c>
      <c r="N61" s="295">
        <v>25400</v>
      </c>
      <c r="O61" s="295">
        <v>28600</v>
      </c>
      <c r="P61" s="295">
        <v>31750</v>
      </c>
      <c r="Q61" s="295">
        <v>34300</v>
      </c>
      <c r="R61" s="295">
        <v>36850</v>
      </c>
      <c r="S61" s="295">
        <v>39400</v>
      </c>
      <c r="T61" s="295">
        <v>41950</v>
      </c>
      <c r="U61" s="250">
        <v>26700</v>
      </c>
      <c r="V61" s="250">
        <v>30480</v>
      </c>
      <c r="W61" s="250">
        <v>34320</v>
      </c>
      <c r="X61" s="250">
        <v>38100</v>
      </c>
      <c r="Y61" s="250">
        <v>41160</v>
      </c>
      <c r="Z61" s="250">
        <v>44220</v>
      </c>
      <c r="AA61" s="250">
        <v>47280</v>
      </c>
      <c r="AB61" s="250">
        <v>50340</v>
      </c>
      <c r="AC61" s="204">
        <v>35600</v>
      </c>
      <c r="AD61" s="204">
        <v>40650</v>
      </c>
      <c r="AE61" s="204">
        <v>45750</v>
      </c>
      <c r="AF61" s="204">
        <v>50800</v>
      </c>
      <c r="AG61" s="204">
        <v>54900</v>
      </c>
      <c r="AH61" s="204">
        <v>58950</v>
      </c>
      <c r="AI61" s="204">
        <v>63000</v>
      </c>
      <c r="AJ61" s="204">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12800</v>
      </c>
      <c r="F62" s="293">
        <v>14600</v>
      </c>
      <c r="G62" s="293">
        <v>16450</v>
      </c>
      <c r="H62" s="293">
        <v>18250</v>
      </c>
      <c r="I62" s="293">
        <v>19750</v>
      </c>
      <c r="J62" s="293">
        <v>21200</v>
      </c>
      <c r="K62" s="293">
        <v>22650</v>
      </c>
      <c r="L62" s="293">
        <v>24100</v>
      </c>
      <c r="M62" s="295">
        <v>21350</v>
      </c>
      <c r="N62" s="295">
        <v>24400</v>
      </c>
      <c r="O62" s="295">
        <v>27450</v>
      </c>
      <c r="P62" s="295">
        <v>30450</v>
      </c>
      <c r="Q62" s="295">
        <v>32900</v>
      </c>
      <c r="R62" s="295">
        <v>35350</v>
      </c>
      <c r="S62" s="295">
        <v>37800</v>
      </c>
      <c r="T62" s="295">
        <v>40200</v>
      </c>
      <c r="U62" s="250">
        <v>25620</v>
      </c>
      <c r="V62" s="250">
        <v>29280</v>
      </c>
      <c r="W62" s="250">
        <v>32940</v>
      </c>
      <c r="X62" s="250">
        <v>36540</v>
      </c>
      <c r="Y62" s="250">
        <v>39480</v>
      </c>
      <c r="Z62" s="250">
        <v>42420</v>
      </c>
      <c r="AA62" s="250">
        <v>45360</v>
      </c>
      <c r="AB62" s="250">
        <v>48240</v>
      </c>
      <c r="AC62" s="204">
        <v>34100</v>
      </c>
      <c r="AD62" s="204">
        <v>39000</v>
      </c>
      <c r="AE62" s="204">
        <v>43850</v>
      </c>
      <c r="AF62" s="204">
        <v>48700</v>
      </c>
      <c r="AG62" s="204">
        <v>52600</v>
      </c>
      <c r="AH62" s="204">
        <v>56500</v>
      </c>
      <c r="AI62" s="204">
        <v>60400</v>
      </c>
      <c r="AJ62" s="204">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18700</v>
      </c>
      <c r="F63" s="293">
        <v>21400</v>
      </c>
      <c r="G63" s="293">
        <v>24050</v>
      </c>
      <c r="H63" s="293">
        <v>26700</v>
      </c>
      <c r="I63" s="293">
        <v>28850</v>
      </c>
      <c r="J63" s="293">
        <v>31000</v>
      </c>
      <c r="K63" s="293">
        <v>33150</v>
      </c>
      <c r="L63" s="293">
        <v>35250</v>
      </c>
      <c r="M63" s="295">
        <v>31150</v>
      </c>
      <c r="N63" s="295">
        <v>35600</v>
      </c>
      <c r="O63" s="295">
        <v>40050</v>
      </c>
      <c r="P63" s="295">
        <v>44500</v>
      </c>
      <c r="Q63" s="295">
        <v>48100</v>
      </c>
      <c r="R63" s="295">
        <v>51650</v>
      </c>
      <c r="S63" s="295">
        <v>55200</v>
      </c>
      <c r="T63" s="295">
        <v>58750</v>
      </c>
      <c r="U63" s="250">
        <v>37380</v>
      </c>
      <c r="V63" s="250">
        <v>42720</v>
      </c>
      <c r="W63" s="250">
        <v>48060</v>
      </c>
      <c r="X63" s="250">
        <v>53400</v>
      </c>
      <c r="Y63" s="250">
        <v>57720</v>
      </c>
      <c r="Z63" s="250">
        <v>61980</v>
      </c>
      <c r="AA63" s="250">
        <v>66240</v>
      </c>
      <c r="AB63" s="250">
        <v>70500</v>
      </c>
      <c r="AC63" s="204">
        <v>49850</v>
      </c>
      <c r="AD63" s="204">
        <v>57000</v>
      </c>
      <c r="AE63" s="204">
        <v>64100</v>
      </c>
      <c r="AF63" s="204">
        <v>71200</v>
      </c>
      <c r="AG63" s="204">
        <v>76900</v>
      </c>
      <c r="AH63" s="204">
        <v>82600</v>
      </c>
      <c r="AI63" s="204">
        <v>88300</v>
      </c>
      <c r="AJ63" s="204">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14950</v>
      </c>
      <c r="F64" s="293">
        <v>17100</v>
      </c>
      <c r="G64" s="293">
        <v>19250</v>
      </c>
      <c r="H64" s="293">
        <v>21350</v>
      </c>
      <c r="I64" s="293">
        <v>23100</v>
      </c>
      <c r="J64" s="293">
        <v>24800</v>
      </c>
      <c r="K64" s="293">
        <v>26500</v>
      </c>
      <c r="L64" s="293">
        <v>28200</v>
      </c>
      <c r="M64" s="295">
        <v>24900</v>
      </c>
      <c r="N64" s="295">
        <v>28450</v>
      </c>
      <c r="O64" s="295">
        <v>32000</v>
      </c>
      <c r="P64" s="295">
        <v>35550</v>
      </c>
      <c r="Q64" s="295">
        <v>38400</v>
      </c>
      <c r="R64" s="295">
        <v>41250</v>
      </c>
      <c r="S64" s="295">
        <v>44100</v>
      </c>
      <c r="T64" s="295">
        <v>46950</v>
      </c>
      <c r="U64" s="250">
        <v>29880</v>
      </c>
      <c r="V64" s="250">
        <v>34140</v>
      </c>
      <c r="W64" s="250">
        <v>38400</v>
      </c>
      <c r="X64" s="250">
        <v>42660</v>
      </c>
      <c r="Y64" s="250">
        <v>46080</v>
      </c>
      <c r="Z64" s="250">
        <v>49500</v>
      </c>
      <c r="AA64" s="250">
        <v>52920</v>
      </c>
      <c r="AB64" s="250">
        <v>56340</v>
      </c>
      <c r="AC64" s="204">
        <v>39850</v>
      </c>
      <c r="AD64" s="204">
        <v>45550</v>
      </c>
      <c r="AE64" s="204">
        <v>51250</v>
      </c>
      <c r="AF64" s="204">
        <v>56900</v>
      </c>
      <c r="AG64" s="204">
        <v>61500</v>
      </c>
      <c r="AH64" s="204">
        <v>66050</v>
      </c>
      <c r="AI64" s="204">
        <v>70600</v>
      </c>
      <c r="AJ64" s="204">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12800</v>
      </c>
      <c r="F65" s="293">
        <v>14600</v>
      </c>
      <c r="G65" s="293">
        <v>16450</v>
      </c>
      <c r="H65" s="293">
        <v>18250</v>
      </c>
      <c r="I65" s="293">
        <v>19750</v>
      </c>
      <c r="J65" s="293">
        <v>21200</v>
      </c>
      <c r="K65" s="293">
        <v>22650</v>
      </c>
      <c r="L65" s="293">
        <v>24100</v>
      </c>
      <c r="M65" s="295">
        <v>21350</v>
      </c>
      <c r="N65" s="295">
        <v>24400</v>
      </c>
      <c r="O65" s="295">
        <v>27450</v>
      </c>
      <c r="P65" s="295">
        <v>30450</v>
      </c>
      <c r="Q65" s="295">
        <v>32900</v>
      </c>
      <c r="R65" s="295">
        <v>35350</v>
      </c>
      <c r="S65" s="295">
        <v>37800</v>
      </c>
      <c r="T65" s="295">
        <v>40200</v>
      </c>
      <c r="U65" s="250">
        <v>25620</v>
      </c>
      <c r="V65" s="250">
        <v>29280</v>
      </c>
      <c r="W65" s="250">
        <v>32940</v>
      </c>
      <c r="X65" s="250">
        <v>36540</v>
      </c>
      <c r="Y65" s="250">
        <v>39480</v>
      </c>
      <c r="Z65" s="250">
        <v>42420</v>
      </c>
      <c r="AA65" s="250">
        <v>45360</v>
      </c>
      <c r="AB65" s="250">
        <v>48240</v>
      </c>
      <c r="AC65" s="204">
        <v>34100</v>
      </c>
      <c r="AD65" s="204">
        <v>39000</v>
      </c>
      <c r="AE65" s="204">
        <v>43850</v>
      </c>
      <c r="AF65" s="204">
        <v>48700</v>
      </c>
      <c r="AG65" s="204">
        <v>52600</v>
      </c>
      <c r="AH65" s="204">
        <v>56500</v>
      </c>
      <c r="AI65" s="204">
        <v>60400</v>
      </c>
      <c r="AJ65" s="204">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12800</v>
      </c>
      <c r="F66" s="293">
        <v>14600</v>
      </c>
      <c r="G66" s="293">
        <v>16450</v>
      </c>
      <c r="H66" s="293">
        <v>18250</v>
      </c>
      <c r="I66" s="293">
        <v>19750</v>
      </c>
      <c r="J66" s="293">
        <v>21200</v>
      </c>
      <c r="K66" s="293">
        <v>22650</v>
      </c>
      <c r="L66" s="293">
        <v>24100</v>
      </c>
      <c r="M66" s="295">
        <v>21350</v>
      </c>
      <c r="N66" s="295">
        <v>24400</v>
      </c>
      <c r="O66" s="295">
        <v>27450</v>
      </c>
      <c r="P66" s="295">
        <v>30450</v>
      </c>
      <c r="Q66" s="295">
        <v>32900</v>
      </c>
      <c r="R66" s="295">
        <v>35350</v>
      </c>
      <c r="S66" s="295">
        <v>37800</v>
      </c>
      <c r="T66" s="295">
        <v>40200</v>
      </c>
      <c r="U66" s="250">
        <v>25620</v>
      </c>
      <c r="V66" s="250">
        <v>29280</v>
      </c>
      <c r="W66" s="250">
        <v>32940</v>
      </c>
      <c r="X66" s="250">
        <v>36540</v>
      </c>
      <c r="Y66" s="250">
        <v>39480</v>
      </c>
      <c r="Z66" s="250">
        <v>42420</v>
      </c>
      <c r="AA66" s="250">
        <v>45360</v>
      </c>
      <c r="AB66" s="250">
        <v>48240</v>
      </c>
      <c r="AC66" s="204">
        <v>34100</v>
      </c>
      <c r="AD66" s="204">
        <v>39000</v>
      </c>
      <c r="AE66" s="204">
        <v>43850</v>
      </c>
      <c r="AF66" s="204">
        <v>48700</v>
      </c>
      <c r="AG66" s="204">
        <v>52600</v>
      </c>
      <c r="AH66" s="204">
        <v>56500</v>
      </c>
      <c r="AI66" s="204">
        <v>60400</v>
      </c>
      <c r="AJ66" s="204">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12800</v>
      </c>
      <c r="F67" s="293">
        <v>14600</v>
      </c>
      <c r="G67" s="293">
        <v>16450</v>
      </c>
      <c r="H67" s="293">
        <v>18250</v>
      </c>
      <c r="I67" s="293">
        <v>19750</v>
      </c>
      <c r="J67" s="293">
        <v>21200</v>
      </c>
      <c r="K67" s="293">
        <v>22650</v>
      </c>
      <c r="L67" s="293">
        <v>24100</v>
      </c>
      <c r="M67" s="295">
        <v>21350</v>
      </c>
      <c r="N67" s="295">
        <v>24400</v>
      </c>
      <c r="O67" s="295">
        <v>27450</v>
      </c>
      <c r="P67" s="295">
        <v>30450</v>
      </c>
      <c r="Q67" s="295">
        <v>32900</v>
      </c>
      <c r="R67" s="295">
        <v>35350</v>
      </c>
      <c r="S67" s="295">
        <v>37800</v>
      </c>
      <c r="T67" s="295">
        <v>40200</v>
      </c>
      <c r="U67" s="250">
        <v>25620</v>
      </c>
      <c r="V67" s="250">
        <v>29280</v>
      </c>
      <c r="W67" s="250">
        <v>32940</v>
      </c>
      <c r="X67" s="250">
        <v>36540</v>
      </c>
      <c r="Y67" s="250">
        <v>39480</v>
      </c>
      <c r="Z67" s="250">
        <v>42420</v>
      </c>
      <c r="AA67" s="250">
        <v>45360</v>
      </c>
      <c r="AB67" s="250">
        <v>48240</v>
      </c>
      <c r="AC67" s="204">
        <v>34100</v>
      </c>
      <c r="AD67" s="204">
        <v>39000</v>
      </c>
      <c r="AE67" s="204">
        <v>43850</v>
      </c>
      <c r="AF67" s="204">
        <v>48700</v>
      </c>
      <c r="AG67" s="204">
        <v>52600</v>
      </c>
      <c r="AH67" s="204">
        <v>56500</v>
      </c>
      <c r="AI67" s="204">
        <v>60400</v>
      </c>
      <c r="AJ67" s="204">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12800</v>
      </c>
      <c r="F68" s="293">
        <v>14600</v>
      </c>
      <c r="G68" s="293">
        <v>16450</v>
      </c>
      <c r="H68" s="293">
        <v>18250</v>
      </c>
      <c r="I68" s="293">
        <v>19750</v>
      </c>
      <c r="J68" s="293">
        <v>21200</v>
      </c>
      <c r="K68" s="293">
        <v>22650</v>
      </c>
      <c r="L68" s="293">
        <v>24100</v>
      </c>
      <c r="M68" s="295">
        <v>21350</v>
      </c>
      <c r="N68" s="295">
        <v>24400</v>
      </c>
      <c r="O68" s="295">
        <v>27450</v>
      </c>
      <c r="P68" s="295">
        <v>30450</v>
      </c>
      <c r="Q68" s="295">
        <v>32900</v>
      </c>
      <c r="R68" s="295">
        <v>35350</v>
      </c>
      <c r="S68" s="295">
        <v>37800</v>
      </c>
      <c r="T68" s="295">
        <v>40200</v>
      </c>
      <c r="U68" s="250">
        <v>25620</v>
      </c>
      <c r="V68" s="250">
        <v>29280</v>
      </c>
      <c r="W68" s="250">
        <v>32940</v>
      </c>
      <c r="X68" s="250">
        <v>36540</v>
      </c>
      <c r="Y68" s="250">
        <v>39480</v>
      </c>
      <c r="Z68" s="250">
        <v>42420</v>
      </c>
      <c r="AA68" s="250">
        <v>45360</v>
      </c>
      <c r="AB68" s="250">
        <v>48240</v>
      </c>
      <c r="AC68" s="204">
        <v>34100</v>
      </c>
      <c r="AD68" s="204">
        <v>39000</v>
      </c>
      <c r="AE68" s="204">
        <v>43850</v>
      </c>
      <c r="AF68" s="204">
        <v>48700</v>
      </c>
      <c r="AG68" s="204">
        <v>52600</v>
      </c>
      <c r="AH68" s="204">
        <v>56500</v>
      </c>
      <c r="AI68" s="204">
        <v>60400</v>
      </c>
      <c r="AJ68" s="204">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12800</v>
      </c>
      <c r="F69" s="293">
        <v>14600</v>
      </c>
      <c r="G69" s="293">
        <v>16450</v>
      </c>
      <c r="H69" s="293">
        <v>18250</v>
      </c>
      <c r="I69" s="293">
        <v>19750</v>
      </c>
      <c r="J69" s="293">
        <v>21200</v>
      </c>
      <c r="K69" s="293">
        <v>22650</v>
      </c>
      <c r="L69" s="293">
        <v>24100</v>
      </c>
      <c r="M69" s="295">
        <v>21350</v>
      </c>
      <c r="N69" s="295">
        <v>24400</v>
      </c>
      <c r="O69" s="295">
        <v>27450</v>
      </c>
      <c r="P69" s="295">
        <v>30450</v>
      </c>
      <c r="Q69" s="295">
        <v>32900</v>
      </c>
      <c r="R69" s="295">
        <v>35350</v>
      </c>
      <c r="S69" s="295">
        <v>37800</v>
      </c>
      <c r="T69" s="295">
        <v>40200</v>
      </c>
      <c r="U69" s="250">
        <v>25620</v>
      </c>
      <c r="V69" s="250">
        <v>29280</v>
      </c>
      <c r="W69" s="250">
        <v>32940</v>
      </c>
      <c r="X69" s="250">
        <v>36540</v>
      </c>
      <c r="Y69" s="250">
        <v>39480</v>
      </c>
      <c r="Z69" s="250">
        <v>42420</v>
      </c>
      <c r="AA69" s="250">
        <v>45360</v>
      </c>
      <c r="AB69" s="250">
        <v>48240</v>
      </c>
      <c r="AC69" s="204">
        <v>34100</v>
      </c>
      <c r="AD69" s="204">
        <v>39000</v>
      </c>
      <c r="AE69" s="204">
        <v>43850</v>
      </c>
      <c r="AF69" s="204">
        <v>48700</v>
      </c>
      <c r="AG69" s="204">
        <v>52600</v>
      </c>
      <c r="AH69" s="204">
        <v>56500</v>
      </c>
      <c r="AI69" s="204">
        <v>60400</v>
      </c>
      <c r="AJ69" s="204">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15550</v>
      </c>
      <c r="F70" s="293">
        <v>17750</v>
      </c>
      <c r="G70" s="293">
        <v>19950</v>
      </c>
      <c r="H70" s="293">
        <v>22150</v>
      </c>
      <c r="I70" s="293">
        <v>23950</v>
      </c>
      <c r="J70" s="293">
        <v>25700</v>
      </c>
      <c r="K70" s="293">
        <v>27500</v>
      </c>
      <c r="L70" s="293">
        <v>29250</v>
      </c>
      <c r="M70" s="295">
        <v>25850</v>
      </c>
      <c r="N70" s="295">
        <v>29550</v>
      </c>
      <c r="O70" s="295">
        <v>33250</v>
      </c>
      <c r="P70" s="295">
        <v>36900</v>
      </c>
      <c r="Q70" s="295">
        <v>39900</v>
      </c>
      <c r="R70" s="295">
        <v>42850</v>
      </c>
      <c r="S70" s="295">
        <v>45800</v>
      </c>
      <c r="T70" s="295">
        <v>48750</v>
      </c>
      <c r="U70" s="250">
        <v>31020</v>
      </c>
      <c r="V70" s="250">
        <v>35460</v>
      </c>
      <c r="W70" s="250">
        <v>39900</v>
      </c>
      <c r="X70" s="250">
        <v>44280</v>
      </c>
      <c r="Y70" s="250">
        <v>47880</v>
      </c>
      <c r="Z70" s="250">
        <v>51420</v>
      </c>
      <c r="AA70" s="250">
        <v>54960</v>
      </c>
      <c r="AB70" s="250">
        <v>58500</v>
      </c>
      <c r="AC70" s="204">
        <v>41350</v>
      </c>
      <c r="AD70" s="204">
        <v>47250</v>
      </c>
      <c r="AE70" s="204">
        <v>53150</v>
      </c>
      <c r="AF70" s="204">
        <v>59050</v>
      </c>
      <c r="AG70" s="204">
        <v>63800</v>
      </c>
      <c r="AH70" s="204">
        <v>68500</v>
      </c>
      <c r="AI70" s="204">
        <v>73250</v>
      </c>
      <c r="AJ70" s="204">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13650</v>
      </c>
      <c r="F71" s="293">
        <v>15600</v>
      </c>
      <c r="G71" s="293">
        <v>17550</v>
      </c>
      <c r="H71" s="293">
        <v>19500</v>
      </c>
      <c r="I71" s="293">
        <v>21100</v>
      </c>
      <c r="J71" s="293">
        <v>22650</v>
      </c>
      <c r="K71" s="293">
        <v>24200</v>
      </c>
      <c r="L71" s="293">
        <v>25750</v>
      </c>
      <c r="M71" s="295">
        <v>22750</v>
      </c>
      <c r="N71" s="295">
        <v>26000</v>
      </c>
      <c r="O71" s="295">
        <v>29250</v>
      </c>
      <c r="P71" s="295">
        <v>32500</v>
      </c>
      <c r="Q71" s="295">
        <v>35100</v>
      </c>
      <c r="R71" s="295">
        <v>37700</v>
      </c>
      <c r="S71" s="295">
        <v>40300</v>
      </c>
      <c r="T71" s="295">
        <v>42900</v>
      </c>
      <c r="U71" s="250">
        <v>27300</v>
      </c>
      <c r="V71" s="250">
        <v>31200</v>
      </c>
      <c r="W71" s="250">
        <v>35100</v>
      </c>
      <c r="X71" s="250">
        <v>39000</v>
      </c>
      <c r="Y71" s="250">
        <v>42120</v>
      </c>
      <c r="Z71" s="250">
        <v>45240</v>
      </c>
      <c r="AA71" s="250">
        <v>48360</v>
      </c>
      <c r="AB71" s="250">
        <v>51480</v>
      </c>
      <c r="AC71" s="204">
        <v>36400</v>
      </c>
      <c r="AD71" s="204">
        <v>41600</v>
      </c>
      <c r="AE71" s="204">
        <v>46800</v>
      </c>
      <c r="AF71" s="204">
        <v>52000</v>
      </c>
      <c r="AG71" s="204">
        <v>56200</v>
      </c>
      <c r="AH71" s="204">
        <v>60350</v>
      </c>
      <c r="AI71" s="204">
        <v>64500</v>
      </c>
      <c r="AJ71" s="204">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12800</v>
      </c>
      <c r="F72" s="293">
        <v>14600</v>
      </c>
      <c r="G72" s="293">
        <v>16450</v>
      </c>
      <c r="H72" s="293">
        <v>18250</v>
      </c>
      <c r="I72" s="293">
        <v>19750</v>
      </c>
      <c r="J72" s="293">
        <v>21200</v>
      </c>
      <c r="K72" s="293">
        <v>22650</v>
      </c>
      <c r="L72" s="293">
        <v>24100</v>
      </c>
      <c r="M72" s="295">
        <v>21350</v>
      </c>
      <c r="N72" s="295">
        <v>24400</v>
      </c>
      <c r="O72" s="295">
        <v>27450</v>
      </c>
      <c r="P72" s="295">
        <v>30450</v>
      </c>
      <c r="Q72" s="295">
        <v>32900</v>
      </c>
      <c r="R72" s="295">
        <v>35350</v>
      </c>
      <c r="S72" s="295">
        <v>37800</v>
      </c>
      <c r="T72" s="295">
        <v>40200</v>
      </c>
      <c r="U72" s="250">
        <v>25620</v>
      </c>
      <c r="V72" s="250">
        <v>29280</v>
      </c>
      <c r="W72" s="250">
        <v>32940</v>
      </c>
      <c r="X72" s="250">
        <v>36540</v>
      </c>
      <c r="Y72" s="250">
        <v>39480</v>
      </c>
      <c r="Z72" s="250">
        <v>42420</v>
      </c>
      <c r="AA72" s="250">
        <v>45360</v>
      </c>
      <c r="AB72" s="250">
        <v>48240</v>
      </c>
      <c r="AC72" s="204">
        <v>34100</v>
      </c>
      <c r="AD72" s="204">
        <v>39000</v>
      </c>
      <c r="AE72" s="204">
        <v>43850</v>
      </c>
      <c r="AF72" s="204">
        <v>48700</v>
      </c>
      <c r="AG72" s="204">
        <v>52600</v>
      </c>
      <c r="AH72" s="204">
        <v>56500</v>
      </c>
      <c r="AI72" s="204">
        <v>60400</v>
      </c>
      <c r="AJ72" s="204">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347" t="s">
        <v>44</v>
      </c>
      <c r="B73" s="348" t="s">
        <v>487</v>
      </c>
      <c r="C73" s="349" t="s">
        <v>44</v>
      </c>
      <c r="D73" s="349"/>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13950</v>
      </c>
      <c r="F74" s="293">
        <v>15950</v>
      </c>
      <c r="G74" s="293">
        <v>17950</v>
      </c>
      <c r="H74" s="293">
        <v>19900</v>
      </c>
      <c r="I74" s="293">
        <v>21500</v>
      </c>
      <c r="J74" s="293">
        <v>23100</v>
      </c>
      <c r="K74" s="293">
        <v>24700</v>
      </c>
      <c r="L74" s="293">
        <v>26300</v>
      </c>
      <c r="M74" s="295">
        <v>23250</v>
      </c>
      <c r="N74" s="295">
        <v>26600</v>
      </c>
      <c r="O74" s="295">
        <v>29900</v>
      </c>
      <c r="P74" s="295">
        <v>33200</v>
      </c>
      <c r="Q74" s="295">
        <v>35900</v>
      </c>
      <c r="R74" s="295">
        <v>38550</v>
      </c>
      <c r="S74" s="295">
        <v>41200</v>
      </c>
      <c r="T74" s="295">
        <v>43850</v>
      </c>
      <c r="U74" s="250">
        <v>27900</v>
      </c>
      <c r="V74" s="250">
        <v>31920</v>
      </c>
      <c r="W74" s="250">
        <v>35880</v>
      </c>
      <c r="X74" s="250">
        <v>39840</v>
      </c>
      <c r="Y74" s="250">
        <v>43080</v>
      </c>
      <c r="Z74" s="250">
        <v>46260</v>
      </c>
      <c r="AA74" s="250">
        <v>49440</v>
      </c>
      <c r="AB74" s="250">
        <v>52620</v>
      </c>
      <c r="AC74" s="204">
        <v>37200</v>
      </c>
      <c r="AD74" s="204">
        <v>42500</v>
      </c>
      <c r="AE74" s="204">
        <v>47800</v>
      </c>
      <c r="AF74" s="204">
        <v>53100</v>
      </c>
      <c r="AG74" s="204">
        <v>57350</v>
      </c>
      <c r="AH74" s="204">
        <v>61600</v>
      </c>
      <c r="AI74" s="204">
        <v>65850</v>
      </c>
      <c r="AJ74" s="204">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12800</v>
      </c>
      <c r="F75" s="293">
        <v>14600</v>
      </c>
      <c r="G75" s="293">
        <v>16450</v>
      </c>
      <c r="H75" s="293">
        <v>18250</v>
      </c>
      <c r="I75" s="293">
        <v>19750</v>
      </c>
      <c r="J75" s="293">
        <v>21200</v>
      </c>
      <c r="K75" s="293">
        <v>22650</v>
      </c>
      <c r="L75" s="293">
        <v>24100</v>
      </c>
      <c r="M75" s="295">
        <v>21350</v>
      </c>
      <c r="N75" s="295">
        <v>24400</v>
      </c>
      <c r="O75" s="295">
        <v>27450</v>
      </c>
      <c r="P75" s="295">
        <v>30450</v>
      </c>
      <c r="Q75" s="295">
        <v>32900</v>
      </c>
      <c r="R75" s="295">
        <v>35350</v>
      </c>
      <c r="S75" s="295">
        <v>37800</v>
      </c>
      <c r="T75" s="295">
        <v>40200</v>
      </c>
      <c r="U75" s="250">
        <v>25620</v>
      </c>
      <c r="V75" s="250">
        <v>29280</v>
      </c>
      <c r="W75" s="250">
        <v>32940</v>
      </c>
      <c r="X75" s="250">
        <v>36540</v>
      </c>
      <c r="Y75" s="250">
        <v>39480</v>
      </c>
      <c r="Z75" s="250">
        <v>42420</v>
      </c>
      <c r="AA75" s="250">
        <v>45360</v>
      </c>
      <c r="AB75" s="250">
        <v>48240</v>
      </c>
      <c r="AC75" s="204">
        <v>34100</v>
      </c>
      <c r="AD75" s="204">
        <v>39000</v>
      </c>
      <c r="AE75" s="204">
        <v>43850</v>
      </c>
      <c r="AF75" s="204">
        <v>48700</v>
      </c>
      <c r="AG75" s="204">
        <v>52600</v>
      </c>
      <c r="AH75" s="204">
        <v>56500</v>
      </c>
      <c r="AI75" s="204">
        <v>60400</v>
      </c>
      <c r="AJ75" s="204">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13950</v>
      </c>
      <c r="F76" s="293">
        <v>15950</v>
      </c>
      <c r="G76" s="293">
        <v>17950</v>
      </c>
      <c r="H76" s="293">
        <v>19900</v>
      </c>
      <c r="I76" s="293">
        <v>21500</v>
      </c>
      <c r="J76" s="293">
        <v>23100</v>
      </c>
      <c r="K76" s="293">
        <v>24700</v>
      </c>
      <c r="L76" s="293">
        <v>26300</v>
      </c>
      <c r="M76" s="295">
        <v>23250</v>
      </c>
      <c r="N76" s="295">
        <v>26550</v>
      </c>
      <c r="O76" s="295">
        <v>29850</v>
      </c>
      <c r="P76" s="295">
        <v>33150</v>
      </c>
      <c r="Q76" s="295">
        <v>35850</v>
      </c>
      <c r="R76" s="295">
        <v>38500</v>
      </c>
      <c r="S76" s="295">
        <v>41150</v>
      </c>
      <c r="T76" s="295">
        <v>43800</v>
      </c>
      <c r="U76" s="250">
        <v>27900</v>
      </c>
      <c r="V76" s="250">
        <v>31860</v>
      </c>
      <c r="W76" s="250">
        <v>35820</v>
      </c>
      <c r="X76" s="250">
        <v>39780</v>
      </c>
      <c r="Y76" s="250">
        <v>43020</v>
      </c>
      <c r="Z76" s="250">
        <v>46200</v>
      </c>
      <c r="AA76" s="250">
        <v>49380</v>
      </c>
      <c r="AB76" s="250">
        <v>52560</v>
      </c>
      <c r="AC76" s="204">
        <v>37150</v>
      </c>
      <c r="AD76" s="204">
        <v>42450</v>
      </c>
      <c r="AE76" s="204">
        <v>47750</v>
      </c>
      <c r="AF76" s="204">
        <v>53050</v>
      </c>
      <c r="AG76" s="204">
        <v>57300</v>
      </c>
      <c r="AH76" s="204">
        <v>61550</v>
      </c>
      <c r="AI76" s="204">
        <v>65800</v>
      </c>
      <c r="AJ76" s="204">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28950</v>
      </c>
      <c r="O77" s="295">
        <v>32550</v>
      </c>
      <c r="P77" s="295">
        <v>36150</v>
      </c>
      <c r="Q77" s="295">
        <v>39050</v>
      </c>
      <c r="R77" s="295">
        <v>41950</v>
      </c>
      <c r="S77" s="295">
        <v>44850</v>
      </c>
      <c r="T77" s="295">
        <v>47750</v>
      </c>
      <c r="U77" s="250">
        <v>30420</v>
      </c>
      <c r="V77" s="250">
        <v>34740</v>
      </c>
      <c r="W77" s="250">
        <v>39060</v>
      </c>
      <c r="X77" s="250">
        <v>43380</v>
      </c>
      <c r="Y77" s="250">
        <v>46860</v>
      </c>
      <c r="Z77" s="250">
        <v>50340</v>
      </c>
      <c r="AA77" s="250">
        <v>53820</v>
      </c>
      <c r="AB77" s="250">
        <v>57300</v>
      </c>
      <c r="AC77" s="204">
        <v>40500</v>
      </c>
      <c r="AD77" s="204">
        <v>46300</v>
      </c>
      <c r="AE77" s="204">
        <v>52100</v>
      </c>
      <c r="AF77" s="204">
        <v>57850</v>
      </c>
      <c r="AG77" s="204">
        <v>62500</v>
      </c>
      <c r="AH77" s="204">
        <v>67150</v>
      </c>
      <c r="AI77" s="204">
        <v>71750</v>
      </c>
      <c r="AJ77" s="204">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12950</v>
      </c>
      <c r="F78" s="293">
        <v>14800</v>
      </c>
      <c r="G78" s="293">
        <v>16650</v>
      </c>
      <c r="H78" s="293">
        <v>18500</v>
      </c>
      <c r="I78" s="293">
        <v>20000</v>
      </c>
      <c r="J78" s="293">
        <v>21500</v>
      </c>
      <c r="K78" s="293">
        <v>22950</v>
      </c>
      <c r="L78" s="293">
        <v>24450</v>
      </c>
      <c r="M78" s="295">
        <v>21600</v>
      </c>
      <c r="N78" s="295">
        <v>24650</v>
      </c>
      <c r="O78" s="295">
        <v>27750</v>
      </c>
      <c r="P78" s="295">
        <v>30800</v>
      </c>
      <c r="Q78" s="295">
        <v>33300</v>
      </c>
      <c r="R78" s="295">
        <v>35750</v>
      </c>
      <c r="S78" s="295">
        <v>38200</v>
      </c>
      <c r="T78" s="295">
        <v>40700</v>
      </c>
      <c r="U78" s="250">
        <v>25920</v>
      </c>
      <c r="V78" s="250">
        <v>29580</v>
      </c>
      <c r="W78" s="250">
        <v>33300</v>
      </c>
      <c r="X78" s="250">
        <v>36960</v>
      </c>
      <c r="Y78" s="250">
        <v>39960</v>
      </c>
      <c r="Z78" s="250">
        <v>42900</v>
      </c>
      <c r="AA78" s="250">
        <v>45840</v>
      </c>
      <c r="AB78" s="250">
        <v>48840</v>
      </c>
      <c r="AC78" s="204">
        <v>34550</v>
      </c>
      <c r="AD78" s="204">
        <v>39450</v>
      </c>
      <c r="AE78" s="204">
        <v>44400</v>
      </c>
      <c r="AF78" s="204">
        <v>49300</v>
      </c>
      <c r="AG78" s="204">
        <v>53250</v>
      </c>
      <c r="AH78" s="204">
        <v>57200</v>
      </c>
      <c r="AI78" s="204">
        <v>61150</v>
      </c>
      <c r="AJ78" s="204">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12800</v>
      </c>
      <c r="F79" s="293">
        <v>14600</v>
      </c>
      <c r="G79" s="293">
        <v>16450</v>
      </c>
      <c r="H79" s="293">
        <v>18250</v>
      </c>
      <c r="I79" s="293">
        <v>19750</v>
      </c>
      <c r="J79" s="293">
        <v>21200</v>
      </c>
      <c r="K79" s="293">
        <v>22650</v>
      </c>
      <c r="L79" s="293">
        <v>24100</v>
      </c>
      <c r="M79" s="295">
        <v>21350</v>
      </c>
      <c r="N79" s="295">
        <v>24400</v>
      </c>
      <c r="O79" s="295">
        <v>27450</v>
      </c>
      <c r="P79" s="295">
        <v>30450</v>
      </c>
      <c r="Q79" s="295">
        <v>32900</v>
      </c>
      <c r="R79" s="295">
        <v>35350</v>
      </c>
      <c r="S79" s="295">
        <v>37800</v>
      </c>
      <c r="T79" s="295">
        <v>40200</v>
      </c>
      <c r="U79" s="250">
        <v>25620</v>
      </c>
      <c r="V79" s="250">
        <v>29280</v>
      </c>
      <c r="W79" s="250">
        <v>32940</v>
      </c>
      <c r="X79" s="250">
        <v>36540</v>
      </c>
      <c r="Y79" s="250">
        <v>39480</v>
      </c>
      <c r="Z79" s="250">
        <v>42420</v>
      </c>
      <c r="AA79" s="250">
        <v>45360</v>
      </c>
      <c r="AB79" s="250">
        <v>48240</v>
      </c>
      <c r="AC79" s="204">
        <v>34100</v>
      </c>
      <c r="AD79" s="204">
        <v>39000</v>
      </c>
      <c r="AE79" s="204">
        <v>43850</v>
      </c>
      <c r="AF79" s="204">
        <v>48700</v>
      </c>
      <c r="AG79" s="204">
        <v>52600</v>
      </c>
      <c r="AH79" s="204">
        <v>56500</v>
      </c>
      <c r="AI79" s="204">
        <v>60400</v>
      </c>
      <c r="AJ79" s="204">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12800</v>
      </c>
      <c r="F80" s="293">
        <v>14600</v>
      </c>
      <c r="G80" s="293">
        <v>16450</v>
      </c>
      <c r="H80" s="293">
        <v>18250</v>
      </c>
      <c r="I80" s="293">
        <v>19750</v>
      </c>
      <c r="J80" s="293">
        <v>21200</v>
      </c>
      <c r="K80" s="293">
        <v>22650</v>
      </c>
      <c r="L80" s="293">
        <v>24100</v>
      </c>
      <c r="M80" s="295">
        <v>21350</v>
      </c>
      <c r="N80" s="295">
        <v>24400</v>
      </c>
      <c r="O80" s="295">
        <v>27450</v>
      </c>
      <c r="P80" s="295">
        <v>30450</v>
      </c>
      <c r="Q80" s="295">
        <v>32900</v>
      </c>
      <c r="R80" s="295">
        <v>35350</v>
      </c>
      <c r="S80" s="295">
        <v>37800</v>
      </c>
      <c r="T80" s="295">
        <v>40200</v>
      </c>
      <c r="U80" s="250">
        <v>25620</v>
      </c>
      <c r="V80" s="250">
        <v>29280</v>
      </c>
      <c r="W80" s="250">
        <v>32940</v>
      </c>
      <c r="X80" s="250">
        <v>36540</v>
      </c>
      <c r="Y80" s="250">
        <v>39480</v>
      </c>
      <c r="Z80" s="250">
        <v>42420</v>
      </c>
      <c r="AA80" s="250">
        <v>45360</v>
      </c>
      <c r="AB80" s="250">
        <v>48240</v>
      </c>
      <c r="AC80" s="204">
        <v>34100</v>
      </c>
      <c r="AD80" s="204">
        <v>39000</v>
      </c>
      <c r="AE80" s="204">
        <v>43850</v>
      </c>
      <c r="AF80" s="204">
        <v>48700</v>
      </c>
      <c r="AG80" s="204">
        <v>52600</v>
      </c>
      <c r="AH80" s="204">
        <v>56500</v>
      </c>
      <c r="AI80" s="204">
        <v>60400</v>
      </c>
      <c r="AJ80" s="204">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16650</v>
      </c>
      <c r="F81" s="293">
        <v>19000</v>
      </c>
      <c r="G81" s="293">
        <v>21400</v>
      </c>
      <c r="H81" s="293">
        <v>23750</v>
      </c>
      <c r="I81" s="293">
        <v>25650</v>
      </c>
      <c r="J81" s="293">
        <v>27550</v>
      </c>
      <c r="K81" s="293">
        <v>29450</v>
      </c>
      <c r="L81" s="293">
        <v>31350</v>
      </c>
      <c r="M81" s="295">
        <v>27750</v>
      </c>
      <c r="N81" s="295">
        <v>31700</v>
      </c>
      <c r="O81" s="295">
        <v>35650</v>
      </c>
      <c r="P81" s="295">
        <v>39600</v>
      </c>
      <c r="Q81" s="295">
        <v>42800</v>
      </c>
      <c r="R81" s="295">
        <v>45950</v>
      </c>
      <c r="S81" s="295">
        <v>49150</v>
      </c>
      <c r="T81" s="295">
        <v>52300</v>
      </c>
      <c r="U81" s="250">
        <v>33300</v>
      </c>
      <c r="V81" s="250">
        <v>38040</v>
      </c>
      <c r="W81" s="250">
        <v>42780</v>
      </c>
      <c r="X81" s="250">
        <v>47520</v>
      </c>
      <c r="Y81" s="250">
        <v>51360</v>
      </c>
      <c r="Z81" s="250">
        <v>55140</v>
      </c>
      <c r="AA81" s="250">
        <v>58980</v>
      </c>
      <c r="AB81" s="250">
        <v>62760</v>
      </c>
      <c r="AC81" s="204">
        <v>44350</v>
      </c>
      <c r="AD81" s="204">
        <v>50700</v>
      </c>
      <c r="AE81" s="204">
        <v>57050</v>
      </c>
      <c r="AF81" s="204">
        <v>63350</v>
      </c>
      <c r="AG81" s="204">
        <v>68450</v>
      </c>
      <c r="AH81" s="204">
        <v>73500</v>
      </c>
      <c r="AI81" s="204">
        <v>78600</v>
      </c>
      <c r="AJ81" s="204">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14250</v>
      </c>
      <c r="F82" s="293">
        <v>16250</v>
      </c>
      <c r="G82" s="293">
        <v>18300</v>
      </c>
      <c r="H82" s="293">
        <v>20300</v>
      </c>
      <c r="I82" s="293">
        <v>21950</v>
      </c>
      <c r="J82" s="293">
        <v>23550</v>
      </c>
      <c r="K82" s="293">
        <v>25200</v>
      </c>
      <c r="L82" s="293">
        <v>26800</v>
      </c>
      <c r="M82" s="295">
        <v>23700</v>
      </c>
      <c r="N82" s="295">
        <v>27100</v>
      </c>
      <c r="O82" s="295">
        <v>30500</v>
      </c>
      <c r="P82" s="295">
        <v>33850</v>
      </c>
      <c r="Q82" s="295">
        <v>36600</v>
      </c>
      <c r="R82" s="295">
        <v>39300</v>
      </c>
      <c r="S82" s="295">
        <v>42000</v>
      </c>
      <c r="T82" s="295">
        <v>44700</v>
      </c>
      <c r="U82" s="250">
        <v>28440</v>
      </c>
      <c r="V82" s="250">
        <v>32520</v>
      </c>
      <c r="W82" s="250">
        <v>36600</v>
      </c>
      <c r="X82" s="250">
        <v>40620</v>
      </c>
      <c r="Y82" s="250">
        <v>43920</v>
      </c>
      <c r="Z82" s="250">
        <v>47160</v>
      </c>
      <c r="AA82" s="250">
        <v>50400</v>
      </c>
      <c r="AB82" s="250">
        <v>53640</v>
      </c>
      <c r="AC82" s="204">
        <v>37950</v>
      </c>
      <c r="AD82" s="204">
        <v>43350</v>
      </c>
      <c r="AE82" s="204">
        <v>48750</v>
      </c>
      <c r="AF82" s="204">
        <v>54150</v>
      </c>
      <c r="AG82" s="204">
        <v>58500</v>
      </c>
      <c r="AH82" s="204">
        <v>62850</v>
      </c>
      <c r="AI82" s="204">
        <v>67150</v>
      </c>
      <c r="AJ82" s="204">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13000</v>
      </c>
      <c r="F83" s="293">
        <v>14850</v>
      </c>
      <c r="G83" s="293">
        <v>16700</v>
      </c>
      <c r="H83" s="293">
        <v>18550</v>
      </c>
      <c r="I83" s="293">
        <v>20050</v>
      </c>
      <c r="J83" s="293">
        <v>21550</v>
      </c>
      <c r="K83" s="293">
        <v>23050</v>
      </c>
      <c r="L83" s="293">
        <v>24500</v>
      </c>
      <c r="M83" s="295">
        <v>21650</v>
      </c>
      <c r="N83" s="295">
        <v>24750</v>
      </c>
      <c r="O83" s="295">
        <v>27850</v>
      </c>
      <c r="P83" s="295">
        <v>30900</v>
      </c>
      <c r="Q83" s="295">
        <v>33400</v>
      </c>
      <c r="R83" s="295">
        <v>35850</v>
      </c>
      <c r="S83" s="295">
        <v>38350</v>
      </c>
      <c r="T83" s="295">
        <v>40800</v>
      </c>
      <c r="U83" s="250">
        <v>25980</v>
      </c>
      <c r="V83" s="250">
        <v>29700</v>
      </c>
      <c r="W83" s="250">
        <v>33420</v>
      </c>
      <c r="X83" s="250">
        <v>37080</v>
      </c>
      <c r="Y83" s="250">
        <v>40080</v>
      </c>
      <c r="Z83" s="250">
        <v>43020</v>
      </c>
      <c r="AA83" s="250">
        <v>46020</v>
      </c>
      <c r="AB83" s="250">
        <v>48960</v>
      </c>
      <c r="AC83" s="204">
        <v>34650</v>
      </c>
      <c r="AD83" s="204">
        <v>39600</v>
      </c>
      <c r="AE83" s="204">
        <v>44550</v>
      </c>
      <c r="AF83" s="204">
        <v>49450</v>
      </c>
      <c r="AG83" s="204">
        <v>53450</v>
      </c>
      <c r="AH83" s="204">
        <v>57400</v>
      </c>
      <c r="AI83" s="204">
        <v>61350</v>
      </c>
      <c r="AJ83" s="204">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12800</v>
      </c>
      <c r="F84" s="293">
        <v>14600</v>
      </c>
      <c r="G84" s="293">
        <v>16450</v>
      </c>
      <c r="H84" s="293">
        <v>18250</v>
      </c>
      <c r="I84" s="293">
        <v>19750</v>
      </c>
      <c r="J84" s="293">
        <v>21200</v>
      </c>
      <c r="K84" s="293">
        <v>22650</v>
      </c>
      <c r="L84" s="293">
        <v>24100</v>
      </c>
      <c r="M84" s="295">
        <v>21350</v>
      </c>
      <c r="N84" s="295">
        <v>24400</v>
      </c>
      <c r="O84" s="295">
        <v>27450</v>
      </c>
      <c r="P84" s="295">
        <v>30450</v>
      </c>
      <c r="Q84" s="295">
        <v>32900</v>
      </c>
      <c r="R84" s="295">
        <v>35350</v>
      </c>
      <c r="S84" s="295">
        <v>37800</v>
      </c>
      <c r="T84" s="295">
        <v>40200</v>
      </c>
      <c r="U84" s="250">
        <v>25620</v>
      </c>
      <c r="V84" s="250">
        <v>29280</v>
      </c>
      <c r="W84" s="250">
        <v>32940</v>
      </c>
      <c r="X84" s="250">
        <v>36540</v>
      </c>
      <c r="Y84" s="250">
        <v>39480</v>
      </c>
      <c r="Z84" s="250">
        <v>42420</v>
      </c>
      <c r="AA84" s="250">
        <v>45360</v>
      </c>
      <c r="AB84" s="250">
        <v>48240</v>
      </c>
      <c r="AC84" s="204">
        <v>34100</v>
      </c>
      <c r="AD84" s="204">
        <v>39000</v>
      </c>
      <c r="AE84" s="204">
        <v>43850</v>
      </c>
      <c r="AF84" s="204">
        <v>48700</v>
      </c>
      <c r="AG84" s="204">
        <v>52600</v>
      </c>
      <c r="AH84" s="204">
        <v>56500</v>
      </c>
      <c r="AI84" s="204">
        <v>60400</v>
      </c>
      <c r="AJ84" s="204">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14250</v>
      </c>
      <c r="F85" s="293">
        <v>16300</v>
      </c>
      <c r="G85" s="293">
        <v>18350</v>
      </c>
      <c r="H85" s="293">
        <v>20350</v>
      </c>
      <c r="I85" s="293">
        <v>22000</v>
      </c>
      <c r="J85" s="293">
        <v>23650</v>
      </c>
      <c r="K85" s="293">
        <v>25250</v>
      </c>
      <c r="L85" s="293">
        <v>26900</v>
      </c>
      <c r="M85" s="295">
        <v>23800</v>
      </c>
      <c r="N85" s="295">
        <v>27200</v>
      </c>
      <c r="O85" s="295">
        <v>30600</v>
      </c>
      <c r="P85" s="295">
        <v>33950</v>
      </c>
      <c r="Q85" s="295">
        <v>36700</v>
      </c>
      <c r="R85" s="295">
        <v>39400</v>
      </c>
      <c r="S85" s="295">
        <v>42100</v>
      </c>
      <c r="T85" s="295">
        <v>44850</v>
      </c>
      <c r="U85" s="250">
        <v>28560</v>
      </c>
      <c r="V85" s="250">
        <v>32640</v>
      </c>
      <c r="W85" s="250">
        <v>36720</v>
      </c>
      <c r="X85" s="250">
        <v>40740</v>
      </c>
      <c r="Y85" s="250">
        <v>44040</v>
      </c>
      <c r="Z85" s="250">
        <v>47280</v>
      </c>
      <c r="AA85" s="250">
        <v>50520</v>
      </c>
      <c r="AB85" s="250">
        <v>53820</v>
      </c>
      <c r="AC85" s="204">
        <v>38050</v>
      </c>
      <c r="AD85" s="204">
        <v>43450</v>
      </c>
      <c r="AE85" s="204">
        <v>48900</v>
      </c>
      <c r="AF85" s="204">
        <v>54300</v>
      </c>
      <c r="AG85" s="204">
        <v>58650</v>
      </c>
      <c r="AH85" s="204">
        <v>63000</v>
      </c>
      <c r="AI85" s="204">
        <v>67350</v>
      </c>
      <c r="AJ85" s="204">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16650</v>
      </c>
      <c r="F86" s="293">
        <v>19000</v>
      </c>
      <c r="G86" s="293">
        <v>21400</v>
      </c>
      <c r="H86" s="293">
        <v>23750</v>
      </c>
      <c r="I86" s="293">
        <v>25650</v>
      </c>
      <c r="J86" s="293">
        <v>27550</v>
      </c>
      <c r="K86" s="293">
        <v>29450</v>
      </c>
      <c r="L86" s="293">
        <v>31350</v>
      </c>
      <c r="M86" s="295">
        <v>27750</v>
      </c>
      <c r="N86" s="295">
        <v>31700</v>
      </c>
      <c r="O86" s="295">
        <v>35650</v>
      </c>
      <c r="P86" s="295">
        <v>39600</v>
      </c>
      <c r="Q86" s="295">
        <v>42800</v>
      </c>
      <c r="R86" s="295">
        <v>45950</v>
      </c>
      <c r="S86" s="295">
        <v>49150</v>
      </c>
      <c r="T86" s="295">
        <v>52300</v>
      </c>
      <c r="U86" s="250">
        <v>33300</v>
      </c>
      <c r="V86" s="250">
        <v>38040</v>
      </c>
      <c r="W86" s="250">
        <v>42780</v>
      </c>
      <c r="X86" s="250">
        <v>47520</v>
      </c>
      <c r="Y86" s="250">
        <v>51360</v>
      </c>
      <c r="Z86" s="250">
        <v>55140</v>
      </c>
      <c r="AA86" s="250">
        <v>58980</v>
      </c>
      <c r="AB86" s="250">
        <v>62760</v>
      </c>
      <c r="AC86" s="204">
        <v>44350</v>
      </c>
      <c r="AD86" s="204">
        <v>50700</v>
      </c>
      <c r="AE86" s="204">
        <v>57050</v>
      </c>
      <c r="AF86" s="204">
        <v>63350</v>
      </c>
      <c r="AG86" s="204">
        <v>68450</v>
      </c>
      <c r="AH86" s="204">
        <v>73500</v>
      </c>
      <c r="AI86" s="204">
        <v>78600</v>
      </c>
      <c r="AJ86" s="204">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13300</v>
      </c>
      <c r="F87" s="293">
        <v>15200</v>
      </c>
      <c r="G87" s="293">
        <v>17100</v>
      </c>
      <c r="H87" s="293">
        <v>18950</v>
      </c>
      <c r="I87" s="293">
        <v>20500</v>
      </c>
      <c r="J87" s="293">
        <v>22000</v>
      </c>
      <c r="K87" s="293">
        <v>23500</v>
      </c>
      <c r="L87" s="293">
        <v>25050</v>
      </c>
      <c r="M87" s="295">
        <v>22100</v>
      </c>
      <c r="N87" s="295">
        <v>25250</v>
      </c>
      <c r="O87" s="295">
        <v>28400</v>
      </c>
      <c r="P87" s="295">
        <v>31550</v>
      </c>
      <c r="Q87" s="295">
        <v>34100</v>
      </c>
      <c r="R87" s="295">
        <v>36600</v>
      </c>
      <c r="S87" s="295">
        <v>39150</v>
      </c>
      <c r="T87" s="295">
        <v>41650</v>
      </c>
      <c r="U87" s="250">
        <v>26520</v>
      </c>
      <c r="V87" s="250">
        <v>30300</v>
      </c>
      <c r="W87" s="250">
        <v>34080</v>
      </c>
      <c r="X87" s="250">
        <v>37860</v>
      </c>
      <c r="Y87" s="250">
        <v>40920</v>
      </c>
      <c r="Z87" s="250">
        <v>43920</v>
      </c>
      <c r="AA87" s="250">
        <v>46980</v>
      </c>
      <c r="AB87" s="250">
        <v>49980</v>
      </c>
      <c r="AC87" s="204">
        <v>35350</v>
      </c>
      <c r="AD87" s="204">
        <v>40400</v>
      </c>
      <c r="AE87" s="204">
        <v>45450</v>
      </c>
      <c r="AF87" s="204">
        <v>50500</v>
      </c>
      <c r="AG87" s="204">
        <v>54550</v>
      </c>
      <c r="AH87" s="204">
        <v>58600</v>
      </c>
      <c r="AI87" s="204">
        <v>62650</v>
      </c>
      <c r="AJ87" s="204">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15550</v>
      </c>
      <c r="F88" s="293">
        <v>17750</v>
      </c>
      <c r="G88" s="293">
        <v>19950</v>
      </c>
      <c r="H88" s="293">
        <v>22150</v>
      </c>
      <c r="I88" s="293">
        <v>23950</v>
      </c>
      <c r="J88" s="293">
        <v>25700</v>
      </c>
      <c r="K88" s="293">
        <v>27500</v>
      </c>
      <c r="L88" s="293">
        <v>29250</v>
      </c>
      <c r="M88" s="295">
        <v>25900</v>
      </c>
      <c r="N88" s="295">
        <v>29600</v>
      </c>
      <c r="O88" s="295">
        <v>33300</v>
      </c>
      <c r="P88" s="295">
        <v>36950</v>
      </c>
      <c r="Q88" s="295">
        <v>39950</v>
      </c>
      <c r="R88" s="295">
        <v>42900</v>
      </c>
      <c r="S88" s="295">
        <v>45850</v>
      </c>
      <c r="T88" s="295">
        <v>48800</v>
      </c>
      <c r="U88" s="250">
        <v>31080</v>
      </c>
      <c r="V88" s="250">
        <v>35520</v>
      </c>
      <c r="W88" s="250">
        <v>39960</v>
      </c>
      <c r="X88" s="250">
        <v>44340</v>
      </c>
      <c r="Y88" s="250">
        <v>47940</v>
      </c>
      <c r="Z88" s="250">
        <v>51480</v>
      </c>
      <c r="AA88" s="250">
        <v>55020</v>
      </c>
      <c r="AB88" s="250">
        <v>58560</v>
      </c>
      <c r="AC88" s="204">
        <v>41400</v>
      </c>
      <c r="AD88" s="204">
        <v>47300</v>
      </c>
      <c r="AE88" s="204">
        <v>53200</v>
      </c>
      <c r="AF88" s="204">
        <v>59100</v>
      </c>
      <c r="AG88" s="204">
        <v>63850</v>
      </c>
      <c r="AH88" s="204">
        <v>68600</v>
      </c>
      <c r="AI88" s="204">
        <v>73300</v>
      </c>
      <c r="AJ88" s="204">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19500</v>
      </c>
      <c r="F89" s="293">
        <v>22300</v>
      </c>
      <c r="G89" s="293">
        <v>25100</v>
      </c>
      <c r="H89" s="293">
        <v>27850</v>
      </c>
      <c r="I89" s="293">
        <v>30100</v>
      </c>
      <c r="J89" s="293">
        <v>32350</v>
      </c>
      <c r="K89" s="293">
        <v>34550</v>
      </c>
      <c r="L89" s="293">
        <v>36800</v>
      </c>
      <c r="M89" s="295">
        <v>32500</v>
      </c>
      <c r="N89" s="295">
        <v>37150</v>
      </c>
      <c r="O89" s="295">
        <v>41800</v>
      </c>
      <c r="P89" s="295">
        <v>46400</v>
      </c>
      <c r="Q89" s="295">
        <v>50150</v>
      </c>
      <c r="R89" s="295">
        <v>53850</v>
      </c>
      <c r="S89" s="295">
        <v>57550</v>
      </c>
      <c r="T89" s="295">
        <v>61250</v>
      </c>
      <c r="U89" s="250">
        <v>39000</v>
      </c>
      <c r="V89" s="250">
        <v>44580</v>
      </c>
      <c r="W89" s="250">
        <v>50160</v>
      </c>
      <c r="X89" s="250">
        <v>55680</v>
      </c>
      <c r="Y89" s="250">
        <v>60180</v>
      </c>
      <c r="Z89" s="250">
        <v>64620</v>
      </c>
      <c r="AA89" s="250">
        <v>69060</v>
      </c>
      <c r="AB89" s="250">
        <v>73500</v>
      </c>
      <c r="AC89" s="204">
        <v>52000</v>
      </c>
      <c r="AD89" s="204">
        <v>59400</v>
      </c>
      <c r="AE89" s="204">
        <v>66850</v>
      </c>
      <c r="AF89" s="204">
        <v>74250</v>
      </c>
      <c r="AG89" s="204">
        <v>80200</v>
      </c>
      <c r="AH89" s="204">
        <v>86150</v>
      </c>
      <c r="AI89" s="204">
        <v>92100</v>
      </c>
      <c r="AJ89" s="204">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15200</v>
      </c>
      <c r="F90" s="293">
        <v>17350</v>
      </c>
      <c r="G90" s="293">
        <v>19500</v>
      </c>
      <c r="H90" s="293">
        <v>21650</v>
      </c>
      <c r="I90" s="293">
        <v>23400</v>
      </c>
      <c r="J90" s="293">
        <v>25150</v>
      </c>
      <c r="K90" s="293">
        <v>26850</v>
      </c>
      <c r="L90" s="293">
        <v>28600</v>
      </c>
      <c r="M90" s="295">
        <v>25300</v>
      </c>
      <c r="N90" s="295">
        <v>28900</v>
      </c>
      <c r="O90" s="295">
        <v>32500</v>
      </c>
      <c r="P90" s="295">
        <v>36100</v>
      </c>
      <c r="Q90" s="295">
        <v>39000</v>
      </c>
      <c r="R90" s="295">
        <v>41900</v>
      </c>
      <c r="S90" s="295">
        <v>44800</v>
      </c>
      <c r="T90" s="295">
        <v>47700</v>
      </c>
      <c r="U90" s="250">
        <v>30360</v>
      </c>
      <c r="V90" s="250">
        <v>34680</v>
      </c>
      <c r="W90" s="250">
        <v>39000</v>
      </c>
      <c r="X90" s="250">
        <v>43320</v>
      </c>
      <c r="Y90" s="250">
        <v>46800</v>
      </c>
      <c r="Z90" s="250">
        <v>50280</v>
      </c>
      <c r="AA90" s="250">
        <v>53760</v>
      </c>
      <c r="AB90" s="250">
        <v>57240</v>
      </c>
      <c r="AC90" s="204">
        <v>40450</v>
      </c>
      <c r="AD90" s="204">
        <v>46200</v>
      </c>
      <c r="AE90" s="204">
        <v>52000</v>
      </c>
      <c r="AF90" s="204">
        <v>57750</v>
      </c>
      <c r="AG90" s="204">
        <v>62400</v>
      </c>
      <c r="AH90" s="204">
        <v>67000</v>
      </c>
      <c r="AI90" s="204">
        <v>71650</v>
      </c>
      <c r="AJ90" s="204">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13600</v>
      </c>
      <c r="F91" s="293">
        <v>15550</v>
      </c>
      <c r="G91" s="293">
        <v>17500</v>
      </c>
      <c r="H91" s="293">
        <v>19400</v>
      </c>
      <c r="I91" s="293">
        <v>21000</v>
      </c>
      <c r="J91" s="293">
        <v>22550</v>
      </c>
      <c r="K91" s="293">
        <v>24100</v>
      </c>
      <c r="L91" s="293">
        <v>25650</v>
      </c>
      <c r="M91" s="295">
        <v>22650</v>
      </c>
      <c r="N91" s="295">
        <v>25900</v>
      </c>
      <c r="O91" s="295">
        <v>29150</v>
      </c>
      <c r="P91" s="295">
        <v>32350</v>
      </c>
      <c r="Q91" s="295">
        <v>34950</v>
      </c>
      <c r="R91" s="295">
        <v>37550</v>
      </c>
      <c r="S91" s="295">
        <v>40150</v>
      </c>
      <c r="T91" s="295">
        <v>42750</v>
      </c>
      <c r="U91" s="250">
        <v>27180</v>
      </c>
      <c r="V91" s="250">
        <v>31080</v>
      </c>
      <c r="W91" s="250">
        <v>34980</v>
      </c>
      <c r="X91" s="250">
        <v>38820</v>
      </c>
      <c r="Y91" s="250">
        <v>41940</v>
      </c>
      <c r="Z91" s="250">
        <v>45060</v>
      </c>
      <c r="AA91" s="250">
        <v>48180</v>
      </c>
      <c r="AB91" s="250">
        <v>51300</v>
      </c>
      <c r="AC91" s="204">
        <v>36250</v>
      </c>
      <c r="AD91" s="204">
        <v>41400</v>
      </c>
      <c r="AE91" s="204">
        <v>46600</v>
      </c>
      <c r="AF91" s="204">
        <v>51750</v>
      </c>
      <c r="AG91" s="204">
        <v>55900</v>
      </c>
      <c r="AH91" s="204">
        <v>60050</v>
      </c>
      <c r="AI91" s="204">
        <v>64200</v>
      </c>
      <c r="AJ91" s="204">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13800</v>
      </c>
      <c r="F92" s="293">
        <v>15750</v>
      </c>
      <c r="G92" s="293">
        <v>17700</v>
      </c>
      <c r="H92" s="293">
        <v>19650</v>
      </c>
      <c r="I92" s="293">
        <v>21250</v>
      </c>
      <c r="J92" s="293">
        <v>22800</v>
      </c>
      <c r="K92" s="293">
        <v>24400</v>
      </c>
      <c r="L92" s="293">
        <v>25950</v>
      </c>
      <c r="M92" s="295">
        <v>22950</v>
      </c>
      <c r="N92" s="295">
        <v>26200</v>
      </c>
      <c r="O92" s="295">
        <v>29500</v>
      </c>
      <c r="P92" s="295">
        <v>32750</v>
      </c>
      <c r="Q92" s="295">
        <v>35400</v>
      </c>
      <c r="R92" s="295">
        <v>38000</v>
      </c>
      <c r="S92" s="295">
        <v>40650</v>
      </c>
      <c r="T92" s="295">
        <v>43250</v>
      </c>
      <c r="U92" s="250">
        <v>27540</v>
      </c>
      <c r="V92" s="250">
        <v>31440</v>
      </c>
      <c r="W92" s="250">
        <v>35400</v>
      </c>
      <c r="X92" s="250">
        <v>39300</v>
      </c>
      <c r="Y92" s="250">
        <v>42480</v>
      </c>
      <c r="Z92" s="250">
        <v>45600</v>
      </c>
      <c r="AA92" s="250">
        <v>48780</v>
      </c>
      <c r="AB92" s="250">
        <v>51900</v>
      </c>
      <c r="AC92" s="204">
        <v>36700</v>
      </c>
      <c r="AD92" s="204">
        <v>41950</v>
      </c>
      <c r="AE92" s="204">
        <v>47200</v>
      </c>
      <c r="AF92" s="204">
        <v>52400</v>
      </c>
      <c r="AG92" s="204">
        <v>56600</v>
      </c>
      <c r="AH92" s="204">
        <v>60800</v>
      </c>
      <c r="AI92" s="204">
        <v>65000</v>
      </c>
      <c r="AJ92" s="204">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14850</v>
      </c>
      <c r="F93" s="293">
        <v>16950</v>
      </c>
      <c r="G93" s="293">
        <v>19050</v>
      </c>
      <c r="H93" s="293">
        <v>21150</v>
      </c>
      <c r="I93" s="293">
        <v>22850</v>
      </c>
      <c r="J93" s="293">
        <v>24550</v>
      </c>
      <c r="K93" s="293">
        <v>26250</v>
      </c>
      <c r="L93" s="293">
        <v>27950</v>
      </c>
      <c r="M93" s="295">
        <v>24700</v>
      </c>
      <c r="N93" s="295">
        <v>28200</v>
      </c>
      <c r="O93" s="295">
        <v>31750</v>
      </c>
      <c r="P93" s="295">
        <v>35250</v>
      </c>
      <c r="Q93" s="295">
        <v>38100</v>
      </c>
      <c r="R93" s="295">
        <v>40900</v>
      </c>
      <c r="S93" s="295">
        <v>43750</v>
      </c>
      <c r="T93" s="295">
        <v>46550</v>
      </c>
      <c r="U93" s="250">
        <v>29640</v>
      </c>
      <c r="V93" s="250">
        <v>33840</v>
      </c>
      <c r="W93" s="250">
        <v>38100</v>
      </c>
      <c r="X93" s="250">
        <v>42300</v>
      </c>
      <c r="Y93" s="250">
        <v>45720</v>
      </c>
      <c r="Z93" s="250">
        <v>49080</v>
      </c>
      <c r="AA93" s="250">
        <v>52500</v>
      </c>
      <c r="AB93" s="250">
        <v>55860</v>
      </c>
      <c r="AC93" s="204">
        <v>39500</v>
      </c>
      <c r="AD93" s="204">
        <v>45150</v>
      </c>
      <c r="AE93" s="204">
        <v>50800</v>
      </c>
      <c r="AF93" s="204">
        <v>56400</v>
      </c>
      <c r="AG93" s="204">
        <v>60950</v>
      </c>
      <c r="AH93" s="204">
        <v>65450</v>
      </c>
      <c r="AI93" s="204">
        <v>69950</v>
      </c>
      <c r="AJ93" s="204">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13950</v>
      </c>
      <c r="F94" s="293">
        <v>15950</v>
      </c>
      <c r="G94" s="293">
        <v>17950</v>
      </c>
      <c r="H94" s="293">
        <v>19900</v>
      </c>
      <c r="I94" s="293">
        <v>21500</v>
      </c>
      <c r="J94" s="293">
        <v>23100</v>
      </c>
      <c r="K94" s="293">
        <v>24700</v>
      </c>
      <c r="L94" s="293">
        <v>26300</v>
      </c>
      <c r="M94" s="295">
        <v>23250</v>
      </c>
      <c r="N94" s="295">
        <v>26600</v>
      </c>
      <c r="O94" s="295">
        <v>29900</v>
      </c>
      <c r="P94" s="295">
        <v>33200</v>
      </c>
      <c r="Q94" s="295">
        <v>35900</v>
      </c>
      <c r="R94" s="295">
        <v>38550</v>
      </c>
      <c r="S94" s="295">
        <v>41200</v>
      </c>
      <c r="T94" s="295">
        <v>43850</v>
      </c>
      <c r="U94" s="250">
        <v>27900</v>
      </c>
      <c r="V94" s="250">
        <v>31920</v>
      </c>
      <c r="W94" s="250">
        <v>35880</v>
      </c>
      <c r="X94" s="250">
        <v>39840</v>
      </c>
      <c r="Y94" s="250">
        <v>43080</v>
      </c>
      <c r="Z94" s="250">
        <v>46260</v>
      </c>
      <c r="AA94" s="250">
        <v>49440</v>
      </c>
      <c r="AB94" s="250">
        <v>52620</v>
      </c>
      <c r="AC94" s="204">
        <v>37200</v>
      </c>
      <c r="AD94" s="204">
        <v>42500</v>
      </c>
      <c r="AE94" s="204">
        <v>47800</v>
      </c>
      <c r="AF94" s="204">
        <v>53100</v>
      </c>
      <c r="AG94" s="204">
        <v>57350</v>
      </c>
      <c r="AH94" s="204">
        <v>61600</v>
      </c>
      <c r="AI94" s="204">
        <v>65850</v>
      </c>
      <c r="AJ94" s="204">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13250</v>
      </c>
      <c r="F95" s="293">
        <v>15150</v>
      </c>
      <c r="G95" s="293">
        <v>17050</v>
      </c>
      <c r="H95" s="293">
        <v>18900</v>
      </c>
      <c r="I95" s="293">
        <v>20450</v>
      </c>
      <c r="J95" s="293">
        <v>21950</v>
      </c>
      <c r="K95" s="293">
        <v>23450</v>
      </c>
      <c r="L95" s="293">
        <v>24950</v>
      </c>
      <c r="M95" s="295">
        <v>22050</v>
      </c>
      <c r="N95" s="295">
        <v>25200</v>
      </c>
      <c r="O95" s="295">
        <v>28350</v>
      </c>
      <c r="P95" s="295">
        <v>31500</v>
      </c>
      <c r="Q95" s="295">
        <v>34050</v>
      </c>
      <c r="R95" s="295">
        <v>36550</v>
      </c>
      <c r="S95" s="295">
        <v>39100</v>
      </c>
      <c r="T95" s="295">
        <v>41600</v>
      </c>
      <c r="U95" s="250">
        <v>26460</v>
      </c>
      <c r="V95" s="250">
        <v>30240</v>
      </c>
      <c r="W95" s="250">
        <v>34020</v>
      </c>
      <c r="X95" s="250">
        <v>37800</v>
      </c>
      <c r="Y95" s="250">
        <v>40860</v>
      </c>
      <c r="Z95" s="250">
        <v>43860</v>
      </c>
      <c r="AA95" s="250">
        <v>46920</v>
      </c>
      <c r="AB95" s="250">
        <v>49920</v>
      </c>
      <c r="AC95" s="204">
        <v>35300</v>
      </c>
      <c r="AD95" s="204">
        <v>40350</v>
      </c>
      <c r="AE95" s="204">
        <v>45400</v>
      </c>
      <c r="AF95" s="204">
        <v>50400</v>
      </c>
      <c r="AG95" s="204">
        <v>54450</v>
      </c>
      <c r="AH95" s="204">
        <v>58500</v>
      </c>
      <c r="AI95" s="204">
        <v>62500</v>
      </c>
      <c r="AJ95" s="204">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15600</v>
      </c>
      <c r="F96" s="293">
        <v>17800</v>
      </c>
      <c r="G96" s="293">
        <v>20050</v>
      </c>
      <c r="H96" s="293">
        <v>22250</v>
      </c>
      <c r="I96" s="293">
        <v>24050</v>
      </c>
      <c r="J96" s="293">
        <v>25850</v>
      </c>
      <c r="K96" s="293">
        <v>27600</v>
      </c>
      <c r="L96" s="293">
        <v>29400</v>
      </c>
      <c r="M96" s="295">
        <v>25950</v>
      </c>
      <c r="N96" s="295">
        <v>29650</v>
      </c>
      <c r="O96" s="295">
        <v>33350</v>
      </c>
      <c r="P96" s="295">
        <v>37050</v>
      </c>
      <c r="Q96" s="295">
        <v>40050</v>
      </c>
      <c r="R96" s="295">
        <v>43000</v>
      </c>
      <c r="S96" s="295">
        <v>45950</v>
      </c>
      <c r="T96" s="295">
        <v>48950</v>
      </c>
      <c r="U96" s="250">
        <v>31140</v>
      </c>
      <c r="V96" s="250">
        <v>35580</v>
      </c>
      <c r="W96" s="250">
        <v>40020</v>
      </c>
      <c r="X96" s="250">
        <v>44460</v>
      </c>
      <c r="Y96" s="250">
        <v>48060</v>
      </c>
      <c r="Z96" s="250">
        <v>51600</v>
      </c>
      <c r="AA96" s="250">
        <v>55140</v>
      </c>
      <c r="AB96" s="250">
        <v>58740</v>
      </c>
      <c r="AC96" s="204">
        <v>41550</v>
      </c>
      <c r="AD96" s="204">
        <v>47450</v>
      </c>
      <c r="AE96" s="204">
        <v>53400</v>
      </c>
      <c r="AF96" s="204">
        <v>59300</v>
      </c>
      <c r="AG96" s="204">
        <v>64050</v>
      </c>
      <c r="AH96" s="204">
        <v>68800</v>
      </c>
      <c r="AI96" s="204">
        <v>73550</v>
      </c>
      <c r="AJ96" s="204">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12800</v>
      </c>
      <c r="F97" s="293">
        <v>14600</v>
      </c>
      <c r="G97" s="293">
        <v>16450</v>
      </c>
      <c r="H97" s="293">
        <v>18250</v>
      </c>
      <c r="I97" s="293">
        <v>19750</v>
      </c>
      <c r="J97" s="293">
        <v>21200</v>
      </c>
      <c r="K97" s="293">
        <v>22650</v>
      </c>
      <c r="L97" s="293">
        <v>24100</v>
      </c>
      <c r="M97" s="295">
        <v>21350</v>
      </c>
      <c r="N97" s="295">
        <v>24400</v>
      </c>
      <c r="O97" s="295">
        <v>27450</v>
      </c>
      <c r="P97" s="295">
        <v>30450</v>
      </c>
      <c r="Q97" s="295">
        <v>32900</v>
      </c>
      <c r="R97" s="295">
        <v>35350</v>
      </c>
      <c r="S97" s="295">
        <v>37800</v>
      </c>
      <c r="T97" s="295">
        <v>40200</v>
      </c>
      <c r="U97" s="250">
        <v>25620</v>
      </c>
      <c r="V97" s="250">
        <v>29280</v>
      </c>
      <c r="W97" s="250">
        <v>32940</v>
      </c>
      <c r="X97" s="250">
        <v>36540</v>
      </c>
      <c r="Y97" s="250">
        <v>39480</v>
      </c>
      <c r="Z97" s="250">
        <v>42420</v>
      </c>
      <c r="AA97" s="250">
        <v>45360</v>
      </c>
      <c r="AB97" s="250">
        <v>48240</v>
      </c>
      <c r="AC97" s="204">
        <v>34100</v>
      </c>
      <c r="AD97" s="204">
        <v>39000</v>
      </c>
      <c r="AE97" s="204">
        <v>43850</v>
      </c>
      <c r="AF97" s="204">
        <v>48700</v>
      </c>
      <c r="AG97" s="204">
        <v>52600</v>
      </c>
      <c r="AH97" s="204">
        <v>56500</v>
      </c>
      <c r="AI97" s="204">
        <v>60400</v>
      </c>
      <c r="AJ97" s="204">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12800</v>
      </c>
      <c r="F98" s="293">
        <v>14600</v>
      </c>
      <c r="G98" s="293">
        <v>16450</v>
      </c>
      <c r="H98" s="293">
        <v>18250</v>
      </c>
      <c r="I98" s="293">
        <v>19750</v>
      </c>
      <c r="J98" s="293">
        <v>21200</v>
      </c>
      <c r="K98" s="293">
        <v>22650</v>
      </c>
      <c r="L98" s="293">
        <v>24100</v>
      </c>
      <c r="M98" s="295">
        <v>21350</v>
      </c>
      <c r="N98" s="295">
        <v>24400</v>
      </c>
      <c r="O98" s="295">
        <v>27450</v>
      </c>
      <c r="P98" s="295">
        <v>30450</v>
      </c>
      <c r="Q98" s="295">
        <v>32900</v>
      </c>
      <c r="R98" s="295">
        <v>35350</v>
      </c>
      <c r="S98" s="295">
        <v>37800</v>
      </c>
      <c r="T98" s="295">
        <v>40200</v>
      </c>
      <c r="U98" s="250">
        <v>25620</v>
      </c>
      <c r="V98" s="250">
        <v>29280</v>
      </c>
      <c r="W98" s="250">
        <v>32940</v>
      </c>
      <c r="X98" s="250">
        <v>36540</v>
      </c>
      <c r="Y98" s="250">
        <v>39480</v>
      </c>
      <c r="Z98" s="250">
        <v>42420</v>
      </c>
      <c r="AA98" s="250">
        <v>45360</v>
      </c>
      <c r="AB98" s="250">
        <v>48240</v>
      </c>
      <c r="AC98" s="204">
        <v>34100</v>
      </c>
      <c r="AD98" s="204">
        <v>39000</v>
      </c>
      <c r="AE98" s="204">
        <v>43850</v>
      </c>
      <c r="AF98" s="204">
        <v>48700</v>
      </c>
      <c r="AG98" s="204">
        <v>52600</v>
      </c>
      <c r="AH98" s="204">
        <v>56500</v>
      </c>
      <c r="AI98" s="204">
        <v>60400</v>
      </c>
      <c r="AJ98" s="204">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13900</v>
      </c>
      <c r="F99" s="293">
        <v>15850</v>
      </c>
      <c r="G99" s="293">
        <v>17850</v>
      </c>
      <c r="H99" s="293">
        <v>19800</v>
      </c>
      <c r="I99" s="293">
        <v>21400</v>
      </c>
      <c r="J99" s="293">
        <v>23000</v>
      </c>
      <c r="K99" s="293">
        <v>24600</v>
      </c>
      <c r="L99" s="293">
        <v>26150</v>
      </c>
      <c r="M99" s="295">
        <v>23100</v>
      </c>
      <c r="N99" s="295">
        <v>26400</v>
      </c>
      <c r="O99" s="295">
        <v>29700</v>
      </c>
      <c r="P99" s="295">
        <v>33000</v>
      </c>
      <c r="Q99" s="295">
        <v>35650</v>
      </c>
      <c r="R99" s="295">
        <v>38300</v>
      </c>
      <c r="S99" s="295">
        <v>40950</v>
      </c>
      <c r="T99" s="295">
        <v>43600</v>
      </c>
      <c r="U99" s="250">
        <v>27720</v>
      </c>
      <c r="V99" s="250">
        <v>31680</v>
      </c>
      <c r="W99" s="250">
        <v>35640</v>
      </c>
      <c r="X99" s="250">
        <v>39600</v>
      </c>
      <c r="Y99" s="250">
        <v>42780</v>
      </c>
      <c r="Z99" s="250">
        <v>45960</v>
      </c>
      <c r="AA99" s="250">
        <v>49140</v>
      </c>
      <c r="AB99" s="250">
        <v>52320</v>
      </c>
      <c r="AC99" s="204">
        <v>37000</v>
      </c>
      <c r="AD99" s="204">
        <v>42250</v>
      </c>
      <c r="AE99" s="204">
        <v>47550</v>
      </c>
      <c r="AF99" s="204">
        <v>52800</v>
      </c>
      <c r="AG99" s="204">
        <v>57050</v>
      </c>
      <c r="AH99" s="204">
        <v>61250</v>
      </c>
      <c r="AI99" s="204">
        <v>65500</v>
      </c>
      <c r="AJ99" s="204">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12800</v>
      </c>
      <c r="F100" s="293">
        <v>14600</v>
      </c>
      <c r="G100" s="293">
        <v>16450</v>
      </c>
      <c r="H100" s="293">
        <v>18250</v>
      </c>
      <c r="I100" s="293">
        <v>19750</v>
      </c>
      <c r="J100" s="293">
        <v>21200</v>
      </c>
      <c r="K100" s="293">
        <v>22650</v>
      </c>
      <c r="L100" s="293">
        <v>24100</v>
      </c>
      <c r="M100" s="295">
        <v>21350</v>
      </c>
      <c r="N100" s="295">
        <v>24400</v>
      </c>
      <c r="O100" s="295">
        <v>27450</v>
      </c>
      <c r="P100" s="295">
        <v>30450</v>
      </c>
      <c r="Q100" s="295">
        <v>32900</v>
      </c>
      <c r="R100" s="295">
        <v>35350</v>
      </c>
      <c r="S100" s="295">
        <v>37800</v>
      </c>
      <c r="T100" s="295">
        <v>40200</v>
      </c>
      <c r="U100" s="250">
        <v>25620</v>
      </c>
      <c r="V100" s="250">
        <v>29280</v>
      </c>
      <c r="W100" s="250">
        <v>32940</v>
      </c>
      <c r="X100" s="250">
        <v>36540</v>
      </c>
      <c r="Y100" s="250">
        <v>39480</v>
      </c>
      <c r="Z100" s="250">
        <v>42420</v>
      </c>
      <c r="AA100" s="250">
        <v>45360</v>
      </c>
      <c r="AB100" s="250">
        <v>48240</v>
      </c>
      <c r="AC100" s="204">
        <v>34100</v>
      </c>
      <c r="AD100" s="204">
        <v>39000</v>
      </c>
      <c r="AE100" s="204">
        <v>43850</v>
      </c>
      <c r="AF100" s="204">
        <v>48700</v>
      </c>
      <c r="AG100" s="204">
        <v>52600</v>
      </c>
      <c r="AH100" s="204">
        <v>56500</v>
      </c>
      <c r="AI100" s="204">
        <v>60400</v>
      </c>
      <c r="AJ100" s="204">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12800</v>
      </c>
      <c r="F101" s="293">
        <v>14600</v>
      </c>
      <c r="G101" s="293">
        <v>16450</v>
      </c>
      <c r="H101" s="293">
        <v>18250</v>
      </c>
      <c r="I101" s="293">
        <v>19750</v>
      </c>
      <c r="J101" s="293">
        <v>21200</v>
      </c>
      <c r="K101" s="293">
        <v>22650</v>
      </c>
      <c r="L101" s="293">
        <v>24100</v>
      </c>
      <c r="M101" s="295">
        <v>21350</v>
      </c>
      <c r="N101" s="295">
        <v>24400</v>
      </c>
      <c r="O101" s="295">
        <v>27450</v>
      </c>
      <c r="P101" s="295">
        <v>30450</v>
      </c>
      <c r="Q101" s="295">
        <v>32900</v>
      </c>
      <c r="R101" s="295">
        <v>35350</v>
      </c>
      <c r="S101" s="295">
        <v>37800</v>
      </c>
      <c r="T101" s="295">
        <v>40200</v>
      </c>
      <c r="U101" s="250">
        <v>25620</v>
      </c>
      <c r="V101" s="250">
        <v>29280</v>
      </c>
      <c r="W101" s="250">
        <v>32940</v>
      </c>
      <c r="X101" s="250">
        <v>36540</v>
      </c>
      <c r="Y101" s="250">
        <v>39480</v>
      </c>
      <c r="Z101" s="250">
        <v>42420</v>
      </c>
      <c r="AA101" s="250">
        <v>45360</v>
      </c>
      <c r="AB101" s="250">
        <v>48240</v>
      </c>
      <c r="AC101" s="204">
        <v>34100</v>
      </c>
      <c r="AD101" s="204">
        <v>39000</v>
      </c>
      <c r="AE101" s="204">
        <v>43850</v>
      </c>
      <c r="AF101" s="204">
        <v>48700</v>
      </c>
      <c r="AG101" s="204">
        <v>52600</v>
      </c>
      <c r="AH101" s="204">
        <v>56500</v>
      </c>
      <c r="AI101" s="204">
        <v>60400</v>
      </c>
      <c r="AJ101" s="204">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13850</v>
      </c>
      <c r="F102" s="293">
        <v>15800</v>
      </c>
      <c r="G102" s="293">
        <v>17800</v>
      </c>
      <c r="H102" s="293">
        <v>19750</v>
      </c>
      <c r="I102" s="293">
        <v>21350</v>
      </c>
      <c r="J102" s="293">
        <v>22950</v>
      </c>
      <c r="K102" s="293">
        <v>24500</v>
      </c>
      <c r="L102" s="293">
        <v>26100</v>
      </c>
      <c r="M102" s="295">
        <v>23050</v>
      </c>
      <c r="N102" s="295">
        <v>26350</v>
      </c>
      <c r="O102" s="295">
        <v>29650</v>
      </c>
      <c r="P102" s="295">
        <v>32900</v>
      </c>
      <c r="Q102" s="295">
        <v>35550</v>
      </c>
      <c r="R102" s="295">
        <v>38200</v>
      </c>
      <c r="S102" s="295">
        <v>40800</v>
      </c>
      <c r="T102" s="295">
        <v>43450</v>
      </c>
      <c r="U102" s="250">
        <v>27660</v>
      </c>
      <c r="V102" s="250">
        <v>31620</v>
      </c>
      <c r="W102" s="250">
        <v>35580</v>
      </c>
      <c r="X102" s="250">
        <v>39480</v>
      </c>
      <c r="Y102" s="250">
        <v>42660</v>
      </c>
      <c r="Z102" s="250">
        <v>45840</v>
      </c>
      <c r="AA102" s="250">
        <v>48960</v>
      </c>
      <c r="AB102" s="250">
        <v>52140</v>
      </c>
      <c r="AC102" s="204">
        <v>36900</v>
      </c>
      <c r="AD102" s="204">
        <v>42150</v>
      </c>
      <c r="AE102" s="204">
        <v>47400</v>
      </c>
      <c r="AF102" s="204">
        <v>52650</v>
      </c>
      <c r="AG102" s="204">
        <v>56900</v>
      </c>
      <c r="AH102" s="204">
        <v>61100</v>
      </c>
      <c r="AI102" s="204">
        <v>65300</v>
      </c>
      <c r="AJ102" s="204">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16650</v>
      </c>
      <c r="F103" s="293">
        <v>19000</v>
      </c>
      <c r="G103" s="293">
        <v>21400</v>
      </c>
      <c r="H103" s="293">
        <v>23750</v>
      </c>
      <c r="I103" s="293">
        <v>25650</v>
      </c>
      <c r="J103" s="293">
        <v>27550</v>
      </c>
      <c r="K103" s="293">
        <v>29450</v>
      </c>
      <c r="L103" s="293">
        <v>31350</v>
      </c>
      <c r="M103" s="295">
        <v>27750</v>
      </c>
      <c r="N103" s="295">
        <v>31700</v>
      </c>
      <c r="O103" s="295">
        <v>35650</v>
      </c>
      <c r="P103" s="295">
        <v>39600</v>
      </c>
      <c r="Q103" s="295">
        <v>42800</v>
      </c>
      <c r="R103" s="295">
        <v>45950</v>
      </c>
      <c r="S103" s="295">
        <v>49150</v>
      </c>
      <c r="T103" s="295">
        <v>52300</v>
      </c>
      <c r="U103" s="250">
        <v>33300</v>
      </c>
      <c r="V103" s="250">
        <v>38040</v>
      </c>
      <c r="W103" s="250">
        <v>42780</v>
      </c>
      <c r="X103" s="250">
        <v>47520</v>
      </c>
      <c r="Y103" s="250">
        <v>51360</v>
      </c>
      <c r="Z103" s="250">
        <v>55140</v>
      </c>
      <c r="AA103" s="250">
        <v>58980</v>
      </c>
      <c r="AB103" s="250">
        <v>62760</v>
      </c>
      <c r="AC103" s="204">
        <v>44350</v>
      </c>
      <c r="AD103" s="204">
        <v>50700</v>
      </c>
      <c r="AE103" s="204">
        <v>57050</v>
      </c>
      <c r="AF103" s="204">
        <v>63350</v>
      </c>
      <c r="AG103" s="204">
        <v>68450</v>
      </c>
      <c r="AH103" s="204">
        <v>73500</v>
      </c>
      <c r="AI103" s="204">
        <v>78600</v>
      </c>
      <c r="AJ103" s="204">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13950</v>
      </c>
      <c r="F104" s="293">
        <v>15950</v>
      </c>
      <c r="G104" s="293">
        <v>17950</v>
      </c>
      <c r="H104" s="293">
        <v>19900</v>
      </c>
      <c r="I104" s="293">
        <v>21500</v>
      </c>
      <c r="J104" s="293">
        <v>23100</v>
      </c>
      <c r="K104" s="293">
        <v>24700</v>
      </c>
      <c r="L104" s="293">
        <v>26300</v>
      </c>
      <c r="M104" s="295">
        <v>23250</v>
      </c>
      <c r="N104" s="295">
        <v>26600</v>
      </c>
      <c r="O104" s="295">
        <v>29900</v>
      </c>
      <c r="P104" s="295">
        <v>33200</v>
      </c>
      <c r="Q104" s="295">
        <v>35900</v>
      </c>
      <c r="R104" s="295">
        <v>38550</v>
      </c>
      <c r="S104" s="295">
        <v>41200</v>
      </c>
      <c r="T104" s="295">
        <v>43850</v>
      </c>
      <c r="U104" s="250">
        <v>27900</v>
      </c>
      <c r="V104" s="250">
        <v>31920</v>
      </c>
      <c r="W104" s="250">
        <v>35880</v>
      </c>
      <c r="X104" s="250">
        <v>39840</v>
      </c>
      <c r="Y104" s="250">
        <v>43080</v>
      </c>
      <c r="Z104" s="250">
        <v>46260</v>
      </c>
      <c r="AA104" s="250">
        <v>49440</v>
      </c>
      <c r="AB104" s="250">
        <v>52620</v>
      </c>
      <c r="AC104" s="204">
        <v>37200</v>
      </c>
      <c r="AD104" s="204">
        <v>42500</v>
      </c>
      <c r="AE104" s="204">
        <v>47800</v>
      </c>
      <c r="AF104" s="204">
        <v>53100</v>
      </c>
      <c r="AG104" s="204">
        <v>57350</v>
      </c>
      <c r="AH104" s="204">
        <v>61600</v>
      </c>
      <c r="AI104" s="204">
        <v>65850</v>
      </c>
      <c r="AJ104" s="204">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14550</v>
      </c>
      <c r="F105" s="293">
        <v>16600</v>
      </c>
      <c r="G105" s="293">
        <v>18700</v>
      </c>
      <c r="H105" s="293">
        <v>20750</v>
      </c>
      <c r="I105" s="293">
        <v>22450</v>
      </c>
      <c r="J105" s="293">
        <v>24100</v>
      </c>
      <c r="K105" s="293">
        <v>25750</v>
      </c>
      <c r="L105" s="293">
        <v>27400</v>
      </c>
      <c r="M105" s="295">
        <v>24250</v>
      </c>
      <c r="N105" s="295">
        <v>27700</v>
      </c>
      <c r="O105" s="295">
        <v>31150</v>
      </c>
      <c r="P105" s="295">
        <v>34600</v>
      </c>
      <c r="Q105" s="295">
        <v>37400</v>
      </c>
      <c r="R105" s="295">
        <v>40150</v>
      </c>
      <c r="S105" s="295">
        <v>42950</v>
      </c>
      <c r="T105" s="295">
        <v>45700</v>
      </c>
      <c r="U105" s="250">
        <v>29100</v>
      </c>
      <c r="V105" s="250">
        <v>33240</v>
      </c>
      <c r="W105" s="250">
        <v>37380</v>
      </c>
      <c r="X105" s="250">
        <v>41520</v>
      </c>
      <c r="Y105" s="250">
        <v>44880</v>
      </c>
      <c r="Z105" s="250">
        <v>48180</v>
      </c>
      <c r="AA105" s="250">
        <v>51540</v>
      </c>
      <c r="AB105" s="250">
        <v>54840</v>
      </c>
      <c r="AC105" s="204">
        <v>38750</v>
      </c>
      <c r="AD105" s="204">
        <v>44300</v>
      </c>
      <c r="AE105" s="204">
        <v>49850</v>
      </c>
      <c r="AF105" s="204">
        <v>55350</v>
      </c>
      <c r="AG105" s="204">
        <v>59800</v>
      </c>
      <c r="AH105" s="204">
        <v>64250</v>
      </c>
      <c r="AI105" s="204">
        <v>68650</v>
      </c>
      <c r="AJ105" s="204">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12800</v>
      </c>
      <c r="F106" s="293">
        <v>14600</v>
      </c>
      <c r="G106" s="293">
        <v>16450</v>
      </c>
      <c r="H106" s="293">
        <v>18250</v>
      </c>
      <c r="I106" s="293">
        <v>19750</v>
      </c>
      <c r="J106" s="293">
        <v>21200</v>
      </c>
      <c r="K106" s="293">
        <v>22650</v>
      </c>
      <c r="L106" s="293">
        <v>24100</v>
      </c>
      <c r="M106" s="295">
        <v>21350</v>
      </c>
      <c r="N106" s="295">
        <v>24400</v>
      </c>
      <c r="O106" s="295">
        <v>27450</v>
      </c>
      <c r="P106" s="295">
        <v>30450</v>
      </c>
      <c r="Q106" s="295">
        <v>32900</v>
      </c>
      <c r="R106" s="295">
        <v>35350</v>
      </c>
      <c r="S106" s="295">
        <v>37800</v>
      </c>
      <c r="T106" s="295">
        <v>40200</v>
      </c>
      <c r="U106" s="250">
        <v>25620</v>
      </c>
      <c r="V106" s="250">
        <v>29280</v>
      </c>
      <c r="W106" s="250">
        <v>32940</v>
      </c>
      <c r="X106" s="250">
        <v>36540</v>
      </c>
      <c r="Y106" s="250">
        <v>39480</v>
      </c>
      <c r="Z106" s="250">
        <v>42420</v>
      </c>
      <c r="AA106" s="250">
        <v>45360</v>
      </c>
      <c r="AB106" s="250">
        <v>48240</v>
      </c>
      <c r="AC106" s="204">
        <v>34100</v>
      </c>
      <c r="AD106" s="204">
        <v>39000</v>
      </c>
      <c r="AE106" s="204">
        <v>43850</v>
      </c>
      <c r="AF106" s="204">
        <v>48700</v>
      </c>
      <c r="AG106" s="204">
        <v>52600</v>
      </c>
      <c r="AH106" s="204">
        <v>56500</v>
      </c>
      <c r="AI106" s="204">
        <v>60400</v>
      </c>
      <c r="AJ106" s="204">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20800</v>
      </c>
      <c r="F107" s="293">
        <v>23750</v>
      </c>
      <c r="G107" s="293">
        <v>26700</v>
      </c>
      <c r="H107" s="293">
        <v>29650</v>
      </c>
      <c r="I107" s="293">
        <v>32050</v>
      </c>
      <c r="J107" s="293">
        <v>34400</v>
      </c>
      <c r="K107" s="293">
        <v>36800</v>
      </c>
      <c r="L107" s="293">
        <v>39150</v>
      </c>
      <c r="M107" s="295">
        <v>34650</v>
      </c>
      <c r="N107" s="295">
        <v>39600</v>
      </c>
      <c r="O107" s="295">
        <v>44550</v>
      </c>
      <c r="P107" s="295">
        <v>49450</v>
      </c>
      <c r="Q107" s="295">
        <v>53450</v>
      </c>
      <c r="R107" s="295">
        <v>57400</v>
      </c>
      <c r="S107" s="295">
        <v>61350</v>
      </c>
      <c r="T107" s="295">
        <v>65300</v>
      </c>
      <c r="U107" s="250">
        <v>41580</v>
      </c>
      <c r="V107" s="250">
        <v>47520</v>
      </c>
      <c r="W107" s="250">
        <v>53460</v>
      </c>
      <c r="X107" s="250">
        <v>59340</v>
      </c>
      <c r="Y107" s="250">
        <v>64140</v>
      </c>
      <c r="Z107" s="250">
        <v>68880</v>
      </c>
      <c r="AA107" s="250">
        <v>73620</v>
      </c>
      <c r="AB107" s="250">
        <v>78360</v>
      </c>
      <c r="AC107" s="204">
        <v>55400</v>
      </c>
      <c r="AD107" s="204">
        <v>63300</v>
      </c>
      <c r="AE107" s="204">
        <v>71200</v>
      </c>
      <c r="AF107" s="204">
        <v>79100</v>
      </c>
      <c r="AG107" s="204">
        <v>85450</v>
      </c>
      <c r="AH107" s="204">
        <v>91800</v>
      </c>
      <c r="AI107" s="204">
        <v>98100</v>
      </c>
      <c r="AJ107" s="204">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15400</v>
      </c>
      <c r="F108" s="293">
        <v>17600</v>
      </c>
      <c r="G108" s="293">
        <v>19800</v>
      </c>
      <c r="H108" s="293">
        <v>21950</v>
      </c>
      <c r="I108" s="293">
        <v>23750</v>
      </c>
      <c r="J108" s="293">
        <v>25500</v>
      </c>
      <c r="K108" s="293">
        <v>27250</v>
      </c>
      <c r="L108" s="293">
        <v>29000</v>
      </c>
      <c r="M108" s="295">
        <v>25650</v>
      </c>
      <c r="N108" s="295">
        <v>29300</v>
      </c>
      <c r="O108" s="295">
        <v>32950</v>
      </c>
      <c r="P108" s="295">
        <v>36600</v>
      </c>
      <c r="Q108" s="295">
        <v>39550</v>
      </c>
      <c r="R108" s="295">
        <v>42500</v>
      </c>
      <c r="S108" s="295">
        <v>45400</v>
      </c>
      <c r="T108" s="295">
        <v>48350</v>
      </c>
      <c r="U108" s="250">
        <v>30780</v>
      </c>
      <c r="V108" s="250">
        <v>35160</v>
      </c>
      <c r="W108" s="250">
        <v>39540</v>
      </c>
      <c r="X108" s="250">
        <v>43920</v>
      </c>
      <c r="Y108" s="250">
        <v>47460</v>
      </c>
      <c r="Z108" s="250">
        <v>51000</v>
      </c>
      <c r="AA108" s="250">
        <v>54480</v>
      </c>
      <c r="AB108" s="250">
        <v>58020</v>
      </c>
      <c r="AC108" s="204">
        <v>41000</v>
      </c>
      <c r="AD108" s="204">
        <v>46850</v>
      </c>
      <c r="AE108" s="204">
        <v>52700</v>
      </c>
      <c r="AF108" s="204">
        <v>58550</v>
      </c>
      <c r="AG108" s="204">
        <v>63250</v>
      </c>
      <c r="AH108" s="204">
        <v>67950</v>
      </c>
      <c r="AI108" s="204">
        <v>72650</v>
      </c>
      <c r="AJ108" s="204">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12800</v>
      </c>
      <c r="F109" s="293">
        <v>14600</v>
      </c>
      <c r="G109" s="293">
        <v>16450</v>
      </c>
      <c r="H109" s="293">
        <v>18250</v>
      </c>
      <c r="I109" s="293">
        <v>19750</v>
      </c>
      <c r="J109" s="293">
        <v>21200</v>
      </c>
      <c r="K109" s="293">
        <v>22650</v>
      </c>
      <c r="L109" s="293">
        <v>24100</v>
      </c>
      <c r="M109" s="295">
        <v>21350</v>
      </c>
      <c r="N109" s="295">
        <v>24400</v>
      </c>
      <c r="O109" s="295">
        <v>27450</v>
      </c>
      <c r="P109" s="295">
        <v>30450</v>
      </c>
      <c r="Q109" s="295">
        <v>32900</v>
      </c>
      <c r="R109" s="295">
        <v>35350</v>
      </c>
      <c r="S109" s="295">
        <v>37800</v>
      </c>
      <c r="T109" s="295">
        <v>40200</v>
      </c>
      <c r="U109" s="250">
        <v>25620</v>
      </c>
      <c r="V109" s="250">
        <v>29280</v>
      </c>
      <c r="W109" s="250">
        <v>32940</v>
      </c>
      <c r="X109" s="250">
        <v>36540</v>
      </c>
      <c r="Y109" s="250">
        <v>39480</v>
      </c>
      <c r="Z109" s="250">
        <v>42420</v>
      </c>
      <c r="AA109" s="250">
        <v>45360</v>
      </c>
      <c r="AB109" s="250">
        <v>48240</v>
      </c>
      <c r="AC109" s="204">
        <v>34100</v>
      </c>
      <c r="AD109" s="204">
        <v>39000</v>
      </c>
      <c r="AE109" s="204">
        <v>43850</v>
      </c>
      <c r="AF109" s="204">
        <v>48700</v>
      </c>
      <c r="AG109" s="204">
        <v>52600</v>
      </c>
      <c r="AH109" s="204">
        <v>56500</v>
      </c>
      <c r="AI109" s="204">
        <v>60400</v>
      </c>
      <c r="AJ109" s="204">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12800</v>
      </c>
      <c r="F110" s="293">
        <v>14600</v>
      </c>
      <c r="G110" s="293">
        <v>16450</v>
      </c>
      <c r="H110" s="293">
        <v>18250</v>
      </c>
      <c r="I110" s="293">
        <v>19750</v>
      </c>
      <c r="J110" s="293">
        <v>21200</v>
      </c>
      <c r="K110" s="293">
        <v>22650</v>
      </c>
      <c r="L110" s="293">
        <v>24100</v>
      </c>
      <c r="M110" s="295">
        <v>21350</v>
      </c>
      <c r="N110" s="295">
        <v>24400</v>
      </c>
      <c r="O110" s="295">
        <v>27450</v>
      </c>
      <c r="P110" s="295">
        <v>30450</v>
      </c>
      <c r="Q110" s="295">
        <v>32900</v>
      </c>
      <c r="R110" s="295">
        <v>35350</v>
      </c>
      <c r="S110" s="295">
        <v>37800</v>
      </c>
      <c r="T110" s="295">
        <v>40200</v>
      </c>
      <c r="U110" s="250">
        <v>25620</v>
      </c>
      <c r="V110" s="250">
        <v>29280</v>
      </c>
      <c r="W110" s="250">
        <v>32940</v>
      </c>
      <c r="X110" s="250">
        <v>36540</v>
      </c>
      <c r="Y110" s="250">
        <v>39480</v>
      </c>
      <c r="Z110" s="250">
        <v>42420</v>
      </c>
      <c r="AA110" s="250">
        <v>45360</v>
      </c>
      <c r="AB110" s="250">
        <v>48240</v>
      </c>
      <c r="AC110" s="204">
        <v>34100</v>
      </c>
      <c r="AD110" s="204">
        <v>39000</v>
      </c>
      <c r="AE110" s="204">
        <v>43850</v>
      </c>
      <c r="AF110" s="204">
        <v>48700</v>
      </c>
      <c r="AG110" s="204">
        <v>52600</v>
      </c>
      <c r="AH110" s="204">
        <v>56500</v>
      </c>
      <c r="AI110" s="204">
        <v>60400</v>
      </c>
      <c r="AJ110" s="204">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13100</v>
      </c>
      <c r="F111" s="293">
        <v>15000</v>
      </c>
      <c r="G111" s="293">
        <v>16850</v>
      </c>
      <c r="H111" s="293">
        <v>18700</v>
      </c>
      <c r="I111" s="293">
        <v>20200</v>
      </c>
      <c r="J111" s="293">
        <v>21700</v>
      </c>
      <c r="K111" s="293">
        <v>23200</v>
      </c>
      <c r="L111" s="293">
        <v>24700</v>
      </c>
      <c r="M111" s="295">
        <v>21850</v>
      </c>
      <c r="N111" s="295">
        <v>25000</v>
      </c>
      <c r="O111" s="295">
        <v>28100</v>
      </c>
      <c r="P111" s="295">
        <v>31200</v>
      </c>
      <c r="Q111" s="295">
        <v>33700</v>
      </c>
      <c r="R111" s="295">
        <v>36200</v>
      </c>
      <c r="S111" s="295">
        <v>38700</v>
      </c>
      <c r="T111" s="295">
        <v>41200</v>
      </c>
      <c r="U111" s="250">
        <v>26220</v>
      </c>
      <c r="V111" s="250">
        <v>30000</v>
      </c>
      <c r="W111" s="250">
        <v>33720</v>
      </c>
      <c r="X111" s="250">
        <v>37440</v>
      </c>
      <c r="Y111" s="250">
        <v>40440</v>
      </c>
      <c r="Z111" s="250">
        <v>43440</v>
      </c>
      <c r="AA111" s="250">
        <v>46440</v>
      </c>
      <c r="AB111" s="250">
        <v>49440</v>
      </c>
      <c r="AC111" s="204">
        <v>34950</v>
      </c>
      <c r="AD111" s="204">
        <v>39950</v>
      </c>
      <c r="AE111" s="204">
        <v>44950</v>
      </c>
      <c r="AF111" s="204">
        <v>49900</v>
      </c>
      <c r="AG111" s="204">
        <v>53900</v>
      </c>
      <c r="AH111" s="204">
        <v>57900</v>
      </c>
      <c r="AI111" s="204">
        <v>61900</v>
      </c>
      <c r="AJ111" s="204">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12800</v>
      </c>
      <c r="F112" s="293">
        <v>14600</v>
      </c>
      <c r="G112" s="293">
        <v>16450</v>
      </c>
      <c r="H112" s="293">
        <v>18250</v>
      </c>
      <c r="I112" s="293">
        <v>19750</v>
      </c>
      <c r="J112" s="293">
        <v>21200</v>
      </c>
      <c r="K112" s="293">
        <v>22650</v>
      </c>
      <c r="L112" s="293">
        <v>24100</v>
      </c>
      <c r="M112" s="295">
        <v>21350</v>
      </c>
      <c r="N112" s="295">
        <v>24400</v>
      </c>
      <c r="O112" s="295">
        <v>27450</v>
      </c>
      <c r="P112" s="295">
        <v>30450</v>
      </c>
      <c r="Q112" s="295">
        <v>32900</v>
      </c>
      <c r="R112" s="295">
        <v>35350</v>
      </c>
      <c r="S112" s="295">
        <v>37800</v>
      </c>
      <c r="T112" s="295">
        <v>40200</v>
      </c>
      <c r="U112" s="250">
        <v>25620</v>
      </c>
      <c r="V112" s="250">
        <v>29280</v>
      </c>
      <c r="W112" s="250">
        <v>32940</v>
      </c>
      <c r="X112" s="250">
        <v>36540</v>
      </c>
      <c r="Y112" s="250">
        <v>39480</v>
      </c>
      <c r="Z112" s="250">
        <v>42420</v>
      </c>
      <c r="AA112" s="250">
        <v>45360</v>
      </c>
      <c r="AB112" s="250">
        <v>48240</v>
      </c>
      <c r="AC112" s="204">
        <v>34100</v>
      </c>
      <c r="AD112" s="204">
        <v>39000</v>
      </c>
      <c r="AE112" s="204">
        <v>43850</v>
      </c>
      <c r="AF112" s="204">
        <v>48700</v>
      </c>
      <c r="AG112" s="204">
        <v>52600</v>
      </c>
      <c r="AH112" s="204">
        <v>56500</v>
      </c>
      <c r="AI112" s="204">
        <v>60400</v>
      </c>
      <c r="AJ112" s="204">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16000</v>
      </c>
      <c r="F113" s="293">
        <v>18300</v>
      </c>
      <c r="G113" s="293">
        <v>20600</v>
      </c>
      <c r="H113" s="293">
        <v>22850</v>
      </c>
      <c r="I113" s="293">
        <v>24700</v>
      </c>
      <c r="J113" s="293">
        <v>26550</v>
      </c>
      <c r="K113" s="293">
        <v>28350</v>
      </c>
      <c r="L113" s="293">
        <v>30200</v>
      </c>
      <c r="M113" s="295">
        <v>26700</v>
      </c>
      <c r="N113" s="295">
        <v>30500</v>
      </c>
      <c r="O113" s="295">
        <v>34300</v>
      </c>
      <c r="P113" s="295">
        <v>38100</v>
      </c>
      <c r="Q113" s="295">
        <v>41150</v>
      </c>
      <c r="R113" s="295">
        <v>44200</v>
      </c>
      <c r="S113" s="295">
        <v>47250</v>
      </c>
      <c r="T113" s="295">
        <v>50300</v>
      </c>
      <c r="U113" s="250">
        <v>32040</v>
      </c>
      <c r="V113" s="250">
        <v>36600</v>
      </c>
      <c r="W113" s="250">
        <v>41160</v>
      </c>
      <c r="X113" s="250">
        <v>45720</v>
      </c>
      <c r="Y113" s="250">
        <v>49380</v>
      </c>
      <c r="Z113" s="250">
        <v>53040</v>
      </c>
      <c r="AA113" s="250">
        <v>56700</v>
      </c>
      <c r="AB113" s="250">
        <v>60360</v>
      </c>
      <c r="AC113" s="204">
        <v>42700</v>
      </c>
      <c r="AD113" s="204">
        <v>48800</v>
      </c>
      <c r="AE113" s="204">
        <v>54900</v>
      </c>
      <c r="AF113" s="204">
        <v>60950</v>
      </c>
      <c r="AG113" s="204">
        <v>65850</v>
      </c>
      <c r="AH113" s="204">
        <v>70750</v>
      </c>
      <c r="AI113" s="204">
        <v>75600</v>
      </c>
      <c r="AJ113" s="204">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13450</v>
      </c>
      <c r="F114" s="293">
        <v>15350</v>
      </c>
      <c r="G114" s="293">
        <v>17250</v>
      </c>
      <c r="H114" s="293">
        <v>19150</v>
      </c>
      <c r="I114" s="293">
        <v>20700</v>
      </c>
      <c r="J114" s="293">
        <v>22250</v>
      </c>
      <c r="K114" s="293">
        <v>23750</v>
      </c>
      <c r="L114" s="293">
        <v>25300</v>
      </c>
      <c r="M114" s="295">
        <v>22350</v>
      </c>
      <c r="N114" s="295">
        <v>25550</v>
      </c>
      <c r="O114" s="295">
        <v>28750</v>
      </c>
      <c r="P114" s="295">
        <v>31900</v>
      </c>
      <c r="Q114" s="295">
        <v>34500</v>
      </c>
      <c r="R114" s="295">
        <v>37050</v>
      </c>
      <c r="S114" s="295">
        <v>39600</v>
      </c>
      <c r="T114" s="295">
        <v>42150</v>
      </c>
      <c r="U114" s="250">
        <v>26820</v>
      </c>
      <c r="V114" s="250">
        <v>30660</v>
      </c>
      <c r="W114" s="250">
        <v>34500</v>
      </c>
      <c r="X114" s="250">
        <v>38280</v>
      </c>
      <c r="Y114" s="250">
        <v>41400</v>
      </c>
      <c r="Z114" s="250">
        <v>44460</v>
      </c>
      <c r="AA114" s="250">
        <v>47520</v>
      </c>
      <c r="AB114" s="250">
        <v>50580</v>
      </c>
      <c r="AC114" s="204">
        <v>35750</v>
      </c>
      <c r="AD114" s="204">
        <v>40850</v>
      </c>
      <c r="AE114" s="204">
        <v>45950</v>
      </c>
      <c r="AF114" s="204">
        <v>51050</v>
      </c>
      <c r="AG114" s="204">
        <v>55150</v>
      </c>
      <c r="AH114" s="204">
        <v>59250</v>
      </c>
      <c r="AI114" s="204">
        <v>63350</v>
      </c>
      <c r="AJ114" s="204">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12800</v>
      </c>
      <c r="F115" s="293">
        <v>14600</v>
      </c>
      <c r="G115" s="293">
        <v>16450</v>
      </c>
      <c r="H115" s="293">
        <v>18250</v>
      </c>
      <c r="I115" s="293">
        <v>19750</v>
      </c>
      <c r="J115" s="293">
        <v>21200</v>
      </c>
      <c r="K115" s="293">
        <v>22650</v>
      </c>
      <c r="L115" s="293">
        <v>24100</v>
      </c>
      <c r="M115" s="295">
        <v>21350</v>
      </c>
      <c r="N115" s="295">
        <v>24400</v>
      </c>
      <c r="O115" s="295">
        <v>27450</v>
      </c>
      <c r="P115" s="295">
        <v>30450</v>
      </c>
      <c r="Q115" s="295">
        <v>32900</v>
      </c>
      <c r="R115" s="295">
        <v>35350</v>
      </c>
      <c r="S115" s="295">
        <v>37800</v>
      </c>
      <c r="T115" s="295">
        <v>40200</v>
      </c>
      <c r="U115" s="250">
        <v>25620</v>
      </c>
      <c r="V115" s="250">
        <v>29280</v>
      </c>
      <c r="W115" s="250">
        <v>32940</v>
      </c>
      <c r="X115" s="250">
        <v>36540</v>
      </c>
      <c r="Y115" s="250">
        <v>39480</v>
      </c>
      <c r="Z115" s="250">
        <v>42420</v>
      </c>
      <c r="AA115" s="250">
        <v>45360</v>
      </c>
      <c r="AB115" s="250">
        <v>48240</v>
      </c>
      <c r="AC115" s="204">
        <v>34100</v>
      </c>
      <c r="AD115" s="204">
        <v>39000</v>
      </c>
      <c r="AE115" s="204">
        <v>43850</v>
      </c>
      <c r="AF115" s="204">
        <v>48700</v>
      </c>
      <c r="AG115" s="204">
        <v>52600</v>
      </c>
      <c r="AH115" s="204">
        <v>56500</v>
      </c>
      <c r="AI115" s="204">
        <v>60400</v>
      </c>
      <c r="AJ115" s="204">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13300</v>
      </c>
      <c r="F116" s="293">
        <v>15200</v>
      </c>
      <c r="G116" s="293">
        <v>17100</v>
      </c>
      <c r="H116" s="293">
        <v>19000</v>
      </c>
      <c r="I116" s="293">
        <v>20550</v>
      </c>
      <c r="J116" s="293">
        <v>22050</v>
      </c>
      <c r="K116" s="293">
        <v>23600</v>
      </c>
      <c r="L116" s="293">
        <v>25100</v>
      </c>
      <c r="M116" s="295">
        <v>22200</v>
      </c>
      <c r="N116" s="295">
        <v>25400</v>
      </c>
      <c r="O116" s="295">
        <v>28550</v>
      </c>
      <c r="P116" s="295">
        <v>31700</v>
      </c>
      <c r="Q116" s="295">
        <v>34250</v>
      </c>
      <c r="R116" s="295">
        <v>36800</v>
      </c>
      <c r="S116" s="295">
        <v>39350</v>
      </c>
      <c r="T116" s="295">
        <v>41850</v>
      </c>
      <c r="U116" s="250">
        <v>26640</v>
      </c>
      <c r="V116" s="250">
        <v>30480</v>
      </c>
      <c r="W116" s="250">
        <v>34260</v>
      </c>
      <c r="X116" s="250">
        <v>38040</v>
      </c>
      <c r="Y116" s="250">
        <v>41100</v>
      </c>
      <c r="Z116" s="250">
        <v>44160</v>
      </c>
      <c r="AA116" s="250">
        <v>47220</v>
      </c>
      <c r="AB116" s="250">
        <v>50220</v>
      </c>
      <c r="AC116" s="204">
        <v>35500</v>
      </c>
      <c r="AD116" s="204">
        <v>40600</v>
      </c>
      <c r="AE116" s="204">
        <v>45650</v>
      </c>
      <c r="AF116" s="204">
        <v>50700</v>
      </c>
      <c r="AG116" s="204">
        <v>54800</v>
      </c>
      <c r="AH116" s="204">
        <v>58850</v>
      </c>
      <c r="AI116" s="204">
        <v>62900</v>
      </c>
      <c r="AJ116" s="204">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12800</v>
      </c>
      <c r="F117" s="293">
        <v>14600</v>
      </c>
      <c r="G117" s="293">
        <v>16450</v>
      </c>
      <c r="H117" s="293">
        <v>18250</v>
      </c>
      <c r="I117" s="293">
        <v>19750</v>
      </c>
      <c r="J117" s="293">
        <v>21200</v>
      </c>
      <c r="K117" s="293">
        <v>22650</v>
      </c>
      <c r="L117" s="293">
        <v>24100</v>
      </c>
      <c r="M117" s="295">
        <v>21350</v>
      </c>
      <c r="N117" s="295">
        <v>24400</v>
      </c>
      <c r="O117" s="295">
        <v>27450</v>
      </c>
      <c r="P117" s="295">
        <v>30450</v>
      </c>
      <c r="Q117" s="295">
        <v>32900</v>
      </c>
      <c r="R117" s="295">
        <v>35350</v>
      </c>
      <c r="S117" s="295">
        <v>37800</v>
      </c>
      <c r="T117" s="295">
        <v>40200</v>
      </c>
      <c r="U117" s="250">
        <v>25620</v>
      </c>
      <c r="V117" s="250">
        <v>29280</v>
      </c>
      <c r="W117" s="250">
        <v>32940</v>
      </c>
      <c r="X117" s="250">
        <v>36540</v>
      </c>
      <c r="Y117" s="250">
        <v>39480</v>
      </c>
      <c r="Z117" s="250">
        <v>42420</v>
      </c>
      <c r="AA117" s="250">
        <v>45360</v>
      </c>
      <c r="AB117" s="250">
        <v>48240</v>
      </c>
      <c r="AC117" s="204">
        <v>34100</v>
      </c>
      <c r="AD117" s="204">
        <v>39000</v>
      </c>
      <c r="AE117" s="204">
        <v>43850</v>
      </c>
      <c r="AF117" s="204">
        <v>48700</v>
      </c>
      <c r="AG117" s="204">
        <v>52600</v>
      </c>
      <c r="AH117" s="204">
        <v>56500</v>
      </c>
      <c r="AI117" s="204">
        <v>60400</v>
      </c>
      <c r="AJ117" s="204">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18700</v>
      </c>
      <c r="F118" s="293">
        <v>21400</v>
      </c>
      <c r="G118" s="293">
        <v>24050</v>
      </c>
      <c r="H118" s="293">
        <v>26700</v>
      </c>
      <c r="I118" s="293">
        <v>28850</v>
      </c>
      <c r="J118" s="293">
        <v>31000</v>
      </c>
      <c r="K118" s="293">
        <v>33150</v>
      </c>
      <c r="L118" s="293">
        <v>35250</v>
      </c>
      <c r="M118" s="295">
        <v>31150</v>
      </c>
      <c r="N118" s="295">
        <v>35600</v>
      </c>
      <c r="O118" s="295">
        <v>40050</v>
      </c>
      <c r="P118" s="295">
        <v>44500</v>
      </c>
      <c r="Q118" s="295">
        <v>48100</v>
      </c>
      <c r="R118" s="295">
        <v>51650</v>
      </c>
      <c r="S118" s="295">
        <v>55200</v>
      </c>
      <c r="T118" s="295">
        <v>58750</v>
      </c>
      <c r="U118" s="250">
        <v>37380</v>
      </c>
      <c r="V118" s="250">
        <v>42720</v>
      </c>
      <c r="W118" s="250">
        <v>48060</v>
      </c>
      <c r="X118" s="250">
        <v>53400</v>
      </c>
      <c r="Y118" s="250">
        <v>57720</v>
      </c>
      <c r="Z118" s="250">
        <v>61980</v>
      </c>
      <c r="AA118" s="250">
        <v>66240</v>
      </c>
      <c r="AB118" s="250">
        <v>70500</v>
      </c>
      <c r="AC118" s="204">
        <v>49850</v>
      </c>
      <c r="AD118" s="204">
        <v>57000</v>
      </c>
      <c r="AE118" s="204">
        <v>64100</v>
      </c>
      <c r="AF118" s="204">
        <v>71200</v>
      </c>
      <c r="AG118" s="204">
        <v>76900</v>
      </c>
      <c r="AH118" s="204">
        <v>82600</v>
      </c>
      <c r="AI118" s="204">
        <v>88300</v>
      </c>
      <c r="AJ118" s="204">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13850</v>
      </c>
      <c r="F119" s="293">
        <v>15800</v>
      </c>
      <c r="G119" s="293">
        <v>17800</v>
      </c>
      <c r="H119" s="293">
        <v>19750</v>
      </c>
      <c r="I119" s="293">
        <v>21350</v>
      </c>
      <c r="J119" s="293">
        <v>22950</v>
      </c>
      <c r="K119" s="293">
        <v>24500</v>
      </c>
      <c r="L119" s="293">
        <v>26100</v>
      </c>
      <c r="M119" s="295">
        <v>23050</v>
      </c>
      <c r="N119" s="295">
        <v>26350</v>
      </c>
      <c r="O119" s="295">
        <v>29650</v>
      </c>
      <c r="P119" s="295">
        <v>32900</v>
      </c>
      <c r="Q119" s="295">
        <v>35550</v>
      </c>
      <c r="R119" s="295">
        <v>38200</v>
      </c>
      <c r="S119" s="295">
        <v>40800</v>
      </c>
      <c r="T119" s="295">
        <v>43450</v>
      </c>
      <c r="U119" s="250">
        <v>27660</v>
      </c>
      <c r="V119" s="250">
        <v>31620</v>
      </c>
      <c r="W119" s="250">
        <v>35580</v>
      </c>
      <c r="X119" s="250">
        <v>39480</v>
      </c>
      <c r="Y119" s="250">
        <v>42660</v>
      </c>
      <c r="Z119" s="250">
        <v>45840</v>
      </c>
      <c r="AA119" s="250">
        <v>48960</v>
      </c>
      <c r="AB119" s="250">
        <v>52140</v>
      </c>
      <c r="AC119" s="204">
        <v>36900</v>
      </c>
      <c r="AD119" s="204">
        <v>42150</v>
      </c>
      <c r="AE119" s="204">
        <v>47400</v>
      </c>
      <c r="AF119" s="204">
        <v>52650</v>
      </c>
      <c r="AG119" s="204">
        <v>56900</v>
      </c>
      <c r="AH119" s="204">
        <v>61100</v>
      </c>
      <c r="AI119" s="204">
        <v>65300</v>
      </c>
      <c r="AJ119" s="204">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14400</v>
      </c>
      <c r="F120" s="293">
        <v>16450</v>
      </c>
      <c r="G120" s="293">
        <v>18500</v>
      </c>
      <c r="H120" s="293">
        <v>20550</v>
      </c>
      <c r="I120" s="293">
        <v>22200</v>
      </c>
      <c r="J120" s="293">
        <v>23850</v>
      </c>
      <c r="K120" s="293">
        <v>25500</v>
      </c>
      <c r="L120" s="293">
        <v>27150</v>
      </c>
      <c r="M120" s="295">
        <v>24000</v>
      </c>
      <c r="N120" s="295">
        <v>27400</v>
      </c>
      <c r="O120" s="295">
        <v>30850</v>
      </c>
      <c r="P120" s="295">
        <v>34250</v>
      </c>
      <c r="Q120" s="295">
        <v>37000</v>
      </c>
      <c r="R120" s="295">
        <v>39750</v>
      </c>
      <c r="S120" s="295">
        <v>42500</v>
      </c>
      <c r="T120" s="295">
        <v>45250</v>
      </c>
      <c r="U120" s="250">
        <v>28800</v>
      </c>
      <c r="V120" s="250">
        <v>32880</v>
      </c>
      <c r="W120" s="250">
        <v>37020</v>
      </c>
      <c r="X120" s="250">
        <v>41100</v>
      </c>
      <c r="Y120" s="250">
        <v>44400</v>
      </c>
      <c r="Z120" s="250">
        <v>47700</v>
      </c>
      <c r="AA120" s="250">
        <v>51000</v>
      </c>
      <c r="AB120" s="250">
        <v>54300</v>
      </c>
      <c r="AC120" s="204">
        <v>38400</v>
      </c>
      <c r="AD120" s="204">
        <v>43850</v>
      </c>
      <c r="AE120" s="204">
        <v>49350</v>
      </c>
      <c r="AF120" s="204">
        <v>54800</v>
      </c>
      <c r="AG120" s="204">
        <v>59200</v>
      </c>
      <c r="AH120" s="204">
        <v>63600</v>
      </c>
      <c r="AI120" s="204">
        <v>68000</v>
      </c>
      <c r="AJ120" s="204">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14350</v>
      </c>
      <c r="F121" s="293">
        <v>16400</v>
      </c>
      <c r="G121" s="293">
        <v>18450</v>
      </c>
      <c r="H121" s="293">
        <v>20500</v>
      </c>
      <c r="I121" s="293">
        <v>22150</v>
      </c>
      <c r="J121" s="293">
        <v>23800</v>
      </c>
      <c r="K121" s="293">
        <v>25450</v>
      </c>
      <c r="L121" s="293">
        <v>27100</v>
      </c>
      <c r="M121" s="295">
        <v>23950</v>
      </c>
      <c r="N121" s="295">
        <v>27400</v>
      </c>
      <c r="O121" s="295">
        <v>30800</v>
      </c>
      <c r="P121" s="295">
        <v>34200</v>
      </c>
      <c r="Q121" s="295">
        <v>36950</v>
      </c>
      <c r="R121" s="295">
        <v>39700</v>
      </c>
      <c r="S121" s="295">
        <v>42450</v>
      </c>
      <c r="T121" s="295">
        <v>45150</v>
      </c>
      <c r="U121" s="250">
        <v>28740</v>
      </c>
      <c r="V121" s="250">
        <v>32880</v>
      </c>
      <c r="W121" s="250">
        <v>36960</v>
      </c>
      <c r="X121" s="250">
        <v>41040</v>
      </c>
      <c r="Y121" s="250">
        <v>44340</v>
      </c>
      <c r="Z121" s="250">
        <v>47640</v>
      </c>
      <c r="AA121" s="250">
        <v>50940</v>
      </c>
      <c r="AB121" s="250">
        <v>54180</v>
      </c>
      <c r="AC121" s="204">
        <v>38300</v>
      </c>
      <c r="AD121" s="204">
        <v>43800</v>
      </c>
      <c r="AE121" s="204">
        <v>49250</v>
      </c>
      <c r="AF121" s="204">
        <v>54700</v>
      </c>
      <c r="AG121" s="204">
        <v>59100</v>
      </c>
      <c r="AH121" s="204">
        <v>63500</v>
      </c>
      <c r="AI121" s="204">
        <v>67850</v>
      </c>
      <c r="AJ121" s="204">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15500</v>
      </c>
      <c r="F122" s="293">
        <v>17700</v>
      </c>
      <c r="G122" s="293">
        <v>19900</v>
      </c>
      <c r="H122" s="293">
        <v>22100</v>
      </c>
      <c r="I122" s="293">
        <v>23900</v>
      </c>
      <c r="J122" s="293">
        <v>25650</v>
      </c>
      <c r="K122" s="293">
        <v>27450</v>
      </c>
      <c r="L122" s="293">
        <v>29200</v>
      </c>
      <c r="M122" s="295">
        <v>25800</v>
      </c>
      <c r="N122" s="295">
        <v>29500</v>
      </c>
      <c r="O122" s="295">
        <v>33200</v>
      </c>
      <c r="P122" s="295">
        <v>36850</v>
      </c>
      <c r="Q122" s="295">
        <v>39800</v>
      </c>
      <c r="R122" s="295">
        <v>42750</v>
      </c>
      <c r="S122" s="295">
        <v>45700</v>
      </c>
      <c r="T122" s="295">
        <v>48650</v>
      </c>
      <c r="U122" s="250">
        <v>30960</v>
      </c>
      <c r="V122" s="250">
        <v>35400</v>
      </c>
      <c r="W122" s="250">
        <v>39840</v>
      </c>
      <c r="X122" s="250">
        <v>44220</v>
      </c>
      <c r="Y122" s="250">
        <v>47760</v>
      </c>
      <c r="Z122" s="250">
        <v>51300</v>
      </c>
      <c r="AA122" s="250">
        <v>54840</v>
      </c>
      <c r="AB122" s="250">
        <v>58380</v>
      </c>
      <c r="AC122" s="204">
        <v>41300</v>
      </c>
      <c r="AD122" s="204">
        <v>47200</v>
      </c>
      <c r="AE122" s="204">
        <v>53100</v>
      </c>
      <c r="AF122" s="204">
        <v>58950</v>
      </c>
      <c r="AG122" s="204">
        <v>63700</v>
      </c>
      <c r="AH122" s="204">
        <v>68400</v>
      </c>
      <c r="AI122" s="204">
        <v>73100</v>
      </c>
      <c r="AJ122" s="204">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13600</v>
      </c>
      <c r="F123" s="293">
        <v>15550</v>
      </c>
      <c r="G123" s="293">
        <v>17500</v>
      </c>
      <c r="H123" s="293">
        <v>19400</v>
      </c>
      <c r="I123" s="293">
        <v>21000</v>
      </c>
      <c r="J123" s="293">
        <v>22550</v>
      </c>
      <c r="K123" s="293">
        <v>24100</v>
      </c>
      <c r="L123" s="293">
        <v>25650</v>
      </c>
      <c r="M123" s="295">
        <v>22650</v>
      </c>
      <c r="N123" s="295">
        <v>25900</v>
      </c>
      <c r="O123" s="295">
        <v>29150</v>
      </c>
      <c r="P123" s="295">
        <v>32350</v>
      </c>
      <c r="Q123" s="295">
        <v>34950</v>
      </c>
      <c r="R123" s="295">
        <v>37550</v>
      </c>
      <c r="S123" s="295">
        <v>40150</v>
      </c>
      <c r="T123" s="295">
        <v>42750</v>
      </c>
      <c r="U123" s="250">
        <v>27180</v>
      </c>
      <c r="V123" s="250">
        <v>31080</v>
      </c>
      <c r="W123" s="250">
        <v>34980</v>
      </c>
      <c r="X123" s="250">
        <v>38820</v>
      </c>
      <c r="Y123" s="250">
        <v>41940</v>
      </c>
      <c r="Z123" s="250">
        <v>45060</v>
      </c>
      <c r="AA123" s="250">
        <v>48180</v>
      </c>
      <c r="AB123" s="250">
        <v>51300</v>
      </c>
      <c r="AC123" s="204">
        <v>36250</v>
      </c>
      <c r="AD123" s="204">
        <v>41400</v>
      </c>
      <c r="AE123" s="204">
        <v>46600</v>
      </c>
      <c r="AF123" s="204">
        <v>51750</v>
      </c>
      <c r="AG123" s="204">
        <v>55900</v>
      </c>
      <c r="AH123" s="204">
        <v>60050</v>
      </c>
      <c r="AI123" s="204">
        <v>64200</v>
      </c>
      <c r="AJ123" s="204">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14150</v>
      </c>
      <c r="F124" s="293">
        <v>16200</v>
      </c>
      <c r="G124" s="293">
        <v>18200</v>
      </c>
      <c r="H124" s="293">
        <v>20200</v>
      </c>
      <c r="I124" s="293">
        <v>21850</v>
      </c>
      <c r="J124" s="293">
        <v>23450</v>
      </c>
      <c r="K124" s="293">
        <v>25050</v>
      </c>
      <c r="L124" s="293">
        <v>26700</v>
      </c>
      <c r="M124" s="295">
        <v>23600</v>
      </c>
      <c r="N124" s="295">
        <v>27000</v>
      </c>
      <c r="O124" s="295">
        <v>30350</v>
      </c>
      <c r="P124" s="295">
        <v>33700</v>
      </c>
      <c r="Q124" s="295">
        <v>36400</v>
      </c>
      <c r="R124" s="295">
        <v>39100</v>
      </c>
      <c r="S124" s="295">
        <v>41800</v>
      </c>
      <c r="T124" s="295">
        <v>44500</v>
      </c>
      <c r="U124" s="250">
        <v>28320</v>
      </c>
      <c r="V124" s="250">
        <v>32400</v>
      </c>
      <c r="W124" s="250">
        <v>36420</v>
      </c>
      <c r="X124" s="250">
        <v>40440</v>
      </c>
      <c r="Y124" s="250">
        <v>43680</v>
      </c>
      <c r="Z124" s="250">
        <v>46920</v>
      </c>
      <c r="AA124" s="250">
        <v>50160</v>
      </c>
      <c r="AB124" s="250">
        <v>53400</v>
      </c>
      <c r="AC124" s="204">
        <v>37750</v>
      </c>
      <c r="AD124" s="204">
        <v>43150</v>
      </c>
      <c r="AE124" s="204">
        <v>48550</v>
      </c>
      <c r="AF124" s="204">
        <v>53900</v>
      </c>
      <c r="AG124" s="204">
        <v>58250</v>
      </c>
      <c r="AH124" s="204">
        <v>62550</v>
      </c>
      <c r="AI124" s="204">
        <v>66850</v>
      </c>
      <c r="AJ124" s="204">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13850</v>
      </c>
      <c r="F125" s="293">
        <v>15800</v>
      </c>
      <c r="G125" s="293">
        <v>17800</v>
      </c>
      <c r="H125" s="293">
        <v>19750</v>
      </c>
      <c r="I125" s="293">
        <v>21350</v>
      </c>
      <c r="J125" s="293">
        <v>22950</v>
      </c>
      <c r="K125" s="293">
        <v>24500</v>
      </c>
      <c r="L125" s="293">
        <v>26100</v>
      </c>
      <c r="M125" s="295">
        <v>23050</v>
      </c>
      <c r="N125" s="295">
        <v>26350</v>
      </c>
      <c r="O125" s="295">
        <v>29650</v>
      </c>
      <c r="P125" s="295">
        <v>32900</v>
      </c>
      <c r="Q125" s="295">
        <v>35550</v>
      </c>
      <c r="R125" s="295">
        <v>38200</v>
      </c>
      <c r="S125" s="295">
        <v>40800</v>
      </c>
      <c r="T125" s="295">
        <v>43450</v>
      </c>
      <c r="U125" s="250">
        <v>27660</v>
      </c>
      <c r="V125" s="250">
        <v>31620</v>
      </c>
      <c r="W125" s="250">
        <v>35580</v>
      </c>
      <c r="X125" s="250">
        <v>39480</v>
      </c>
      <c r="Y125" s="250">
        <v>42660</v>
      </c>
      <c r="Z125" s="250">
        <v>45840</v>
      </c>
      <c r="AA125" s="250">
        <v>48960</v>
      </c>
      <c r="AB125" s="250">
        <v>52140</v>
      </c>
      <c r="AC125" s="204">
        <v>36900</v>
      </c>
      <c r="AD125" s="204">
        <v>42150</v>
      </c>
      <c r="AE125" s="204">
        <v>47400</v>
      </c>
      <c r="AF125" s="204">
        <v>52650</v>
      </c>
      <c r="AG125" s="204">
        <v>56900</v>
      </c>
      <c r="AH125" s="204">
        <v>61100</v>
      </c>
      <c r="AI125" s="204">
        <v>65300</v>
      </c>
      <c r="AJ125" s="204">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12800</v>
      </c>
      <c r="F126" s="293">
        <v>14600</v>
      </c>
      <c r="G126" s="293">
        <v>16450</v>
      </c>
      <c r="H126" s="293">
        <v>18250</v>
      </c>
      <c r="I126" s="293">
        <v>19750</v>
      </c>
      <c r="J126" s="293">
        <v>21200</v>
      </c>
      <c r="K126" s="293">
        <v>22650</v>
      </c>
      <c r="L126" s="293">
        <v>24100</v>
      </c>
      <c r="M126" s="295">
        <v>21350</v>
      </c>
      <c r="N126" s="295">
        <v>24400</v>
      </c>
      <c r="O126" s="295">
        <v>27450</v>
      </c>
      <c r="P126" s="295">
        <v>30450</v>
      </c>
      <c r="Q126" s="295">
        <v>32900</v>
      </c>
      <c r="R126" s="295">
        <v>35350</v>
      </c>
      <c r="S126" s="295">
        <v>37800</v>
      </c>
      <c r="T126" s="295">
        <v>40200</v>
      </c>
      <c r="U126" s="250">
        <v>25620</v>
      </c>
      <c r="V126" s="250">
        <v>29280</v>
      </c>
      <c r="W126" s="250">
        <v>32940</v>
      </c>
      <c r="X126" s="250">
        <v>36540</v>
      </c>
      <c r="Y126" s="250">
        <v>39480</v>
      </c>
      <c r="Z126" s="250">
        <v>42420</v>
      </c>
      <c r="AA126" s="250">
        <v>45360</v>
      </c>
      <c r="AB126" s="250">
        <v>48240</v>
      </c>
      <c r="AC126" s="204">
        <v>34100</v>
      </c>
      <c r="AD126" s="204">
        <v>39000</v>
      </c>
      <c r="AE126" s="204">
        <v>43850</v>
      </c>
      <c r="AF126" s="204">
        <v>48700</v>
      </c>
      <c r="AG126" s="204">
        <v>52600</v>
      </c>
      <c r="AH126" s="204">
        <v>56500</v>
      </c>
      <c r="AI126" s="204">
        <v>60400</v>
      </c>
      <c r="AJ126" s="204">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12800</v>
      </c>
      <c r="F127" s="293">
        <v>14600</v>
      </c>
      <c r="G127" s="293">
        <v>16450</v>
      </c>
      <c r="H127" s="293">
        <v>18250</v>
      </c>
      <c r="I127" s="293">
        <v>19750</v>
      </c>
      <c r="J127" s="293">
        <v>21200</v>
      </c>
      <c r="K127" s="293">
        <v>22650</v>
      </c>
      <c r="L127" s="293">
        <v>24100</v>
      </c>
      <c r="M127" s="295">
        <v>21350</v>
      </c>
      <c r="N127" s="295">
        <v>24400</v>
      </c>
      <c r="O127" s="295">
        <v>27450</v>
      </c>
      <c r="P127" s="295">
        <v>30450</v>
      </c>
      <c r="Q127" s="295">
        <v>32900</v>
      </c>
      <c r="R127" s="295">
        <v>35350</v>
      </c>
      <c r="S127" s="295">
        <v>37800</v>
      </c>
      <c r="T127" s="295">
        <v>40200</v>
      </c>
      <c r="U127" s="250">
        <v>25620</v>
      </c>
      <c r="V127" s="250">
        <v>29280</v>
      </c>
      <c r="W127" s="250">
        <v>32940</v>
      </c>
      <c r="X127" s="250">
        <v>36540</v>
      </c>
      <c r="Y127" s="250">
        <v>39480</v>
      </c>
      <c r="Z127" s="250">
        <v>42420</v>
      </c>
      <c r="AA127" s="250">
        <v>45360</v>
      </c>
      <c r="AB127" s="250">
        <v>48240</v>
      </c>
      <c r="AC127" s="204">
        <v>34100</v>
      </c>
      <c r="AD127" s="204">
        <v>39000</v>
      </c>
      <c r="AE127" s="204">
        <v>43850</v>
      </c>
      <c r="AF127" s="204">
        <v>48700</v>
      </c>
      <c r="AG127" s="204">
        <v>52600</v>
      </c>
      <c r="AH127" s="204">
        <v>56500</v>
      </c>
      <c r="AI127" s="204">
        <v>60400</v>
      </c>
      <c r="AJ127" s="204">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17000</v>
      </c>
      <c r="F128" s="293">
        <v>19400</v>
      </c>
      <c r="G128" s="293">
        <v>21850</v>
      </c>
      <c r="H128" s="293">
        <v>24250</v>
      </c>
      <c r="I128" s="293">
        <v>26200</v>
      </c>
      <c r="J128" s="293">
        <v>28150</v>
      </c>
      <c r="K128" s="293">
        <v>30100</v>
      </c>
      <c r="L128" s="293">
        <v>32050</v>
      </c>
      <c r="M128" s="295">
        <v>28300</v>
      </c>
      <c r="N128" s="295">
        <v>32350</v>
      </c>
      <c r="O128" s="295">
        <v>36400</v>
      </c>
      <c r="P128" s="295">
        <v>40400</v>
      </c>
      <c r="Q128" s="295">
        <v>43650</v>
      </c>
      <c r="R128" s="295">
        <v>46900</v>
      </c>
      <c r="S128" s="295">
        <v>50100</v>
      </c>
      <c r="T128" s="295">
        <v>53350</v>
      </c>
      <c r="U128" s="250">
        <v>33960</v>
      </c>
      <c r="V128" s="250">
        <v>38820</v>
      </c>
      <c r="W128" s="250">
        <v>43680</v>
      </c>
      <c r="X128" s="250">
        <v>48480</v>
      </c>
      <c r="Y128" s="250">
        <v>52380</v>
      </c>
      <c r="Z128" s="250">
        <v>56280</v>
      </c>
      <c r="AA128" s="250">
        <v>60120</v>
      </c>
      <c r="AB128" s="250">
        <v>64020</v>
      </c>
      <c r="AC128" s="204">
        <v>45300</v>
      </c>
      <c r="AD128" s="204">
        <v>51750</v>
      </c>
      <c r="AE128" s="204">
        <v>58200</v>
      </c>
      <c r="AF128" s="204">
        <v>64650</v>
      </c>
      <c r="AG128" s="204">
        <v>69850</v>
      </c>
      <c r="AH128" s="204">
        <v>75000</v>
      </c>
      <c r="AI128" s="204">
        <v>80200</v>
      </c>
      <c r="AJ128" s="204">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13300</v>
      </c>
      <c r="F129" s="293">
        <v>15200</v>
      </c>
      <c r="G129" s="293">
        <v>17100</v>
      </c>
      <c r="H129" s="293">
        <v>19000</v>
      </c>
      <c r="I129" s="293">
        <v>20550</v>
      </c>
      <c r="J129" s="293">
        <v>22050</v>
      </c>
      <c r="K129" s="293">
        <v>23600</v>
      </c>
      <c r="L129" s="293">
        <v>25100</v>
      </c>
      <c r="M129" s="295">
        <v>22200</v>
      </c>
      <c r="N129" s="295">
        <v>25400</v>
      </c>
      <c r="O129" s="295">
        <v>28550</v>
      </c>
      <c r="P129" s="295">
        <v>31700</v>
      </c>
      <c r="Q129" s="295">
        <v>34250</v>
      </c>
      <c r="R129" s="295">
        <v>36800</v>
      </c>
      <c r="S129" s="295">
        <v>39350</v>
      </c>
      <c r="T129" s="295">
        <v>41850</v>
      </c>
      <c r="U129" s="250">
        <v>26640</v>
      </c>
      <c r="V129" s="250">
        <v>30480</v>
      </c>
      <c r="W129" s="250">
        <v>34260</v>
      </c>
      <c r="X129" s="250">
        <v>38040</v>
      </c>
      <c r="Y129" s="250">
        <v>41100</v>
      </c>
      <c r="Z129" s="250">
        <v>44160</v>
      </c>
      <c r="AA129" s="250">
        <v>47220</v>
      </c>
      <c r="AB129" s="250">
        <v>50220</v>
      </c>
      <c r="AC129" s="204">
        <v>35500</v>
      </c>
      <c r="AD129" s="204">
        <v>40600</v>
      </c>
      <c r="AE129" s="204">
        <v>45650</v>
      </c>
      <c r="AF129" s="204">
        <v>50700</v>
      </c>
      <c r="AG129" s="204">
        <v>54800</v>
      </c>
      <c r="AH129" s="204">
        <v>58850</v>
      </c>
      <c r="AI129" s="204">
        <v>62900</v>
      </c>
      <c r="AJ129" s="204">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14150</v>
      </c>
      <c r="F130" s="293">
        <v>16150</v>
      </c>
      <c r="G130" s="293">
        <v>18150</v>
      </c>
      <c r="H130" s="293">
        <v>20150</v>
      </c>
      <c r="I130" s="293">
        <v>21800</v>
      </c>
      <c r="J130" s="293">
        <v>23400</v>
      </c>
      <c r="K130" s="293">
        <v>25000</v>
      </c>
      <c r="L130" s="293">
        <v>26600</v>
      </c>
      <c r="M130" s="295">
        <v>23550</v>
      </c>
      <c r="N130" s="295">
        <v>26900</v>
      </c>
      <c r="O130" s="295">
        <v>30250</v>
      </c>
      <c r="P130" s="295">
        <v>33600</v>
      </c>
      <c r="Q130" s="295">
        <v>36300</v>
      </c>
      <c r="R130" s="295">
        <v>39000</v>
      </c>
      <c r="S130" s="295">
        <v>41700</v>
      </c>
      <c r="T130" s="295">
        <v>44400</v>
      </c>
      <c r="U130" s="250">
        <v>28260</v>
      </c>
      <c r="V130" s="250">
        <v>32280</v>
      </c>
      <c r="W130" s="250">
        <v>36300</v>
      </c>
      <c r="X130" s="250">
        <v>40320</v>
      </c>
      <c r="Y130" s="250">
        <v>43560</v>
      </c>
      <c r="Z130" s="250">
        <v>46800</v>
      </c>
      <c r="AA130" s="250">
        <v>50040</v>
      </c>
      <c r="AB130" s="250">
        <v>53280</v>
      </c>
      <c r="AC130" s="204">
        <v>37650</v>
      </c>
      <c r="AD130" s="204">
        <v>43000</v>
      </c>
      <c r="AE130" s="204">
        <v>48400</v>
      </c>
      <c r="AF130" s="204">
        <v>53750</v>
      </c>
      <c r="AG130" s="204">
        <v>58050</v>
      </c>
      <c r="AH130" s="204">
        <v>62350</v>
      </c>
      <c r="AI130" s="204">
        <v>66650</v>
      </c>
      <c r="AJ130" s="204">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18700</v>
      </c>
      <c r="F131" s="293">
        <v>21400</v>
      </c>
      <c r="G131" s="293">
        <v>24050</v>
      </c>
      <c r="H131" s="293">
        <v>26700</v>
      </c>
      <c r="I131" s="293">
        <v>28850</v>
      </c>
      <c r="J131" s="293">
        <v>31000</v>
      </c>
      <c r="K131" s="293">
        <v>33150</v>
      </c>
      <c r="L131" s="293">
        <v>35250</v>
      </c>
      <c r="M131" s="295">
        <v>31150</v>
      </c>
      <c r="N131" s="295">
        <v>35600</v>
      </c>
      <c r="O131" s="295">
        <v>40050</v>
      </c>
      <c r="P131" s="295">
        <v>44500</v>
      </c>
      <c r="Q131" s="295">
        <v>48100</v>
      </c>
      <c r="R131" s="295">
        <v>51650</v>
      </c>
      <c r="S131" s="295">
        <v>55200</v>
      </c>
      <c r="T131" s="295">
        <v>58750</v>
      </c>
      <c r="U131" s="250">
        <v>37380</v>
      </c>
      <c r="V131" s="250">
        <v>42720</v>
      </c>
      <c r="W131" s="250">
        <v>48060</v>
      </c>
      <c r="X131" s="250">
        <v>53400</v>
      </c>
      <c r="Y131" s="250">
        <v>57720</v>
      </c>
      <c r="Z131" s="250">
        <v>61980</v>
      </c>
      <c r="AA131" s="250">
        <v>66240</v>
      </c>
      <c r="AB131" s="250">
        <v>70500</v>
      </c>
      <c r="AC131" s="204">
        <v>49850</v>
      </c>
      <c r="AD131" s="204">
        <v>57000</v>
      </c>
      <c r="AE131" s="204">
        <v>64100</v>
      </c>
      <c r="AF131" s="204">
        <v>71200</v>
      </c>
      <c r="AG131" s="204">
        <v>76900</v>
      </c>
      <c r="AH131" s="204">
        <v>82600</v>
      </c>
      <c r="AI131" s="204">
        <v>88300</v>
      </c>
      <c r="AJ131" s="204">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21850</v>
      </c>
      <c r="F132" s="293">
        <v>24950</v>
      </c>
      <c r="G132" s="293">
        <v>28050</v>
      </c>
      <c r="H132" s="293">
        <v>31150</v>
      </c>
      <c r="I132" s="293">
        <v>33650</v>
      </c>
      <c r="J132" s="293">
        <v>36150</v>
      </c>
      <c r="K132" s="293">
        <v>38650</v>
      </c>
      <c r="L132" s="293">
        <v>41150</v>
      </c>
      <c r="M132" s="295">
        <v>36350</v>
      </c>
      <c r="N132" s="295">
        <v>41550</v>
      </c>
      <c r="O132" s="295">
        <v>46750</v>
      </c>
      <c r="P132" s="295">
        <v>51900</v>
      </c>
      <c r="Q132" s="295">
        <v>56100</v>
      </c>
      <c r="R132" s="295">
        <v>60250</v>
      </c>
      <c r="S132" s="295">
        <v>64400</v>
      </c>
      <c r="T132" s="295">
        <v>68550</v>
      </c>
      <c r="U132" s="250">
        <v>43620</v>
      </c>
      <c r="V132" s="250">
        <v>49860</v>
      </c>
      <c r="W132" s="250">
        <v>56100</v>
      </c>
      <c r="X132" s="250">
        <v>62280</v>
      </c>
      <c r="Y132" s="250">
        <v>67320</v>
      </c>
      <c r="Z132" s="250">
        <v>72300</v>
      </c>
      <c r="AA132" s="250">
        <v>77280</v>
      </c>
      <c r="AB132" s="250">
        <v>82260</v>
      </c>
      <c r="AC132" s="204">
        <v>55950</v>
      </c>
      <c r="AD132" s="204">
        <v>63950</v>
      </c>
      <c r="AE132" s="204">
        <v>71950</v>
      </c>
      <c r="AF132" s="204">
        <v>79900</v>
      </c>
      <c r="AG132" s="204">
        <v>86300</v>
      </c>
      <c r="AH132" s="204">
        <v>92700</v>
      </c>
      <c r="AI132" s="204">
        <v>99100</v>
      </c>
      <c r="AJ132" s="204">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12800</v>
      </c>
      <c r="F133" s="293">
        <v>14600</v>
      </c>
      <c r="G133" s="293">
        <v>16450</v>
      </c>
      <c r="H133" s="293">
        <v>18250</v>
      </c>
      <c r="I133" s="293">
        <v>19750</v>
      </c>
      <c r="J133" s="293">
        <v>21200</v>
      </c>
      <c r="K133" s="293">
        <v>22650</v>
      </c>
      <c r="L133" s="293">
        <v>24100</v>
      </c>
      <c r="M133" s="295">
        <v>21350</v>
      </c>
      <c r="N133" s="295">
        <v>24400</v>
      </c>
      <c r="O133" s="295">
        <v>27450</v>
      </c>
      <c r="P133" s="295">
        <v>30450</v>
      </c>
      <c r="Q133" s="295">
        <v>32900</v>
      </c>
      <c r="R133" s="295">
        <v>35350</v>
      </c>
      <c r="S133" s="295">
        <v>37800</v>
      </c>
      <c r="T133" s="295">
        <v>40200</v>
      </c>
      <c r="U133" s="250">
        <v>25620</v>
      </c>
      <c r="V133" s="250">
        <v>29280</v>
      </c>
      <c r="W133" s="250">
        <v>32940</v>
      </c>
      <c r="X133" s="250">
        <v>36540</v>
      </c>
      <c r="Y133" s="250">
        <v>39480</v>
      </c>
      <c r="Z133" s="250">
        <v>42420</v>
      </c>
      <c r="AA133" s="250">
        <v>45360</v>
      </c>
      <c r="AB133" s="250">
        <v>48240</v>
      </c>
      <c r="AC133" s="204">
        <v>34100</v>
      </c>
      <c r="AD133" s="204">
        <v>39000</v>
      </c>
      <c r="AE133" s="204">
        <v>43850</v>
      </c>
      <c r="AF133" s="204">
        <v>48700</v>
      </c>
      <c r="AG133" s="204">
        <v>52600</v>
      </c>
      <c r="AH133" s="204">
        <v>56500</v>
      </c>
      <c r="AI133" s="204">
        <v>60400</v>
      </c>
      <c r="AJ133" s="204">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16100</v>
      </c>
      <c r="F134" s="293">
        <v>18400</v>
      </c>
      <c r="G134" s="293">
        <v>20700</v>
      </c>
      <c r="H134" s="293">
        <v>23000</v>
      </c>
      <c r="I134" s="293">
        <v>24850</v>
      </c>
      <c r="J134" s="293">
        <v>26700</v>
      </c>
      <c r="K134" s="293">
        <v>28550</v>
      </c>
      <c r="L134" s="293">
        <v>30400</v>
      </c>
      <c r="M134" s="295">
        <v>26850</v>
      </c>
      <c r="N134" s="295">
        <v>30650</v>
      </c>
      <c r="O134" s="295">
        <v>34500</v>
      </c>
      <c r="P134" s="295">
        <v>38300</v>
      </c>
      <c r="Q134" s="295">
        <v>41400</v>
      </c>
      <c r="R134" s="295">
        <v>44450</v>
      </c>
      <c r="S134" s="295">
        <v>47500</v>
      </c>
      <c r="T134" s="295">
        <v>50600</v>
      </c>
      <c r="U134" s="250">
        <v>32220</v>
      </c>
      <c r="V134" s="250">
        <v>36780</v>
      </c>
      <c r="W134" s="250">
        <v>41400</v>
      </c>
      <c r="X134" s="250">
        <v>45960</v>
      </c>
      <c r="Y134" s="250">
        <v>49680</v>
      </c>
      <c r="Z134" s="250">
        <v>53340</v>
      </c>
      <c r="AA134" s="250">
        <v>57000</v>
      </c>
      <c r="AB134" s="250">
        <v>60720</v>
      </c>
      <c r="AC134" s="204">
        <v>42950</v>
      </c>
      <c r="AD134" s="204">
        <v>49050</v>
      </c>
      <c r="AE134" s="204">
        <v>55200</v>
      </c>
      <c r="AF134" s="204">
        <v>61300</v>
      </c>
      <c r="AG134" s="204">
        <v>66250</v>
      </c>
      <c r="AH134" s="204">
        <v>71150</v>
      </c>
      <c r="AI134" s="204">
        <v>76050</v>
      </c>
      <c r="AJ134" s="204">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13950</v>
      </c>
      <c r="F135" s="293">
        <v>15950</v>
      </c>
      <c r="G135" s="293">
        <v>17950</v>
      </c>
      <c r="H135" s="293">
        <v>19900</v>
      </c>
      <c r="I135" s="293">
        <v>21500</v>
      </c>
      <c r="J135" s="293">
        <v>23100</v>
      </c>
      <c r="K135" s="293">
        <v>24700</v>
      </c>
      <c r="L135" s="293">
        <v>26300</v>
      </c>
      <c r="M135" s="295">
        <v>23250</v>
      </c>
      <c r="N135" s="295">
        <v>26550</v>
      </c>
      <c r="O135" s="295">
        <v>29850</v>
      </c>
      <c r="P135" s="295">
        <v>33150</v>
      </c>
      <c r="Q135" s="295">
        <v>35850</v>
      </c>
      <c r="R135" s="295">
        <v>38500</v>
      </c>
      <c r="S135" s="295">
        <v>41150</v>
      </c>
      <c r="T135" s="295">
        <v>43800</v>
      </c>
      <c r="U135" s="250">
        <v>27900</v>
      </c>
      <c r="V135" s="250">
        <v>31860</v>
      </c>
      <c r="W135" s="250">
        <v>35820</v>
      </c>
      <c r="X135" s="250">
        <v>39780</v>
      </c>
      <c r="Y135" s="250">
        <v>43020</v>
      </c>
      <c r="Z135" s="250">
        <v>46200</v>
      </c>
      <c r="AA135" s="250">
        <v>49380</v>
      </c>
      <c r="AB135" s="250">
        <v>52560</v>
      </c>
      <c r="AC135" s="204">
        <v>37150</v>
      </c>
      <c r="AD135" s="204">
        <v>42450</v>
      </c>
      <c r="AE135" s="204">
        <v>47750</v>
      </c>
      <c r="AF135" s="204">
        <v>53050</v>
      </c>
      <c r="AG135" s="204">
        <v>57300</v>
      </c>
      <c r="AH135" s="204">
        <v>61550</v>
      </c>
      <c r="AI135" s="204">
        <v>65800</v>
      </c>
      <c r="AJ135" s="204">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12800</v>
      </c>
      <c r="F136" s="293">
        <v>14600</v>
      </c>
      <c r="G136" s="293">
        <v>16450</v>
      </c>
      <c r="H136" s="293">
        <v>18250</v>
      </c>
      <c r="I136" s="293">
        <v>19750</v>
      </c>
      <c r="J136" s="293">
        <v>21200</v>
      </c>
      <c r="K136" s="293">
        <v>22650</v>
      </c>
      <c r="L136" s="293">
        <v>24100</v>
      </c>
      <c r="M136" s="295">
        <v>21350</v>
      </c>
      <c r="N136" s="295">
        <v>24400</v>
      </c>
      <c r="O136" s="295">
        <v>27450</v>
      </c>
      <c r="P136" s="295">
        <v>30450</v>
      </c>
      <c r="Q136" s="295">
        <v>32900</v>
      </c>
      <c r="R136" s="295">
        <v>35350</v>
      </c>
      <c r="S136" s="295">
        <v>37800</v>
      </c>
      <c r="T136" s="295">
        <v>40200</v>
      </c>
      <c r="U136" s="250">
        <v>25620</v>
      </c>
      <c r="V136" s="250">
        <v>29280</v>
      </c>
      <c r="W136" s="250">
        <v>32940</v>
      </c>
      <c r="X136" s="250">
        <v>36540</v>
      </c>
      <c r="Y136" s="250">
        <v>39480</v>
      </c>
      <c r="Z136" s="250">
        <v>42420</v>
      </c>
      <c r="AA136" s="250">
        <v>45360</v>
      </c>
      <c r="AB136" s="250">
        <v>48240</v>
      </c>
      <c r="AC136" s="204">
        <v>34100</v>
      </c>
      <c r="AD136" s="204">
        <v>39000</v>
      </c>
      <c r="AE136" s="204">
        <v>43850</v>
      </c>
      <c r="AF136" s="204">
        <v>48700</v>
      </c>
      <c r="AG136" s="204">
        <v>52600</v>
      </c>
      <c r="AH136" s="204">
        <v>56500</v>
      </c>
      <c r="AI136" s="204">
        <v>60400</v>
      </c>
      <c r="AJ136" s="204">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17400</v>
      </c>
      <c r="F137" s="293">
        <v>19850</v>
      </c>
      <c r="G137" s="293">
        <v>22350</v>
      </c>
      <c r="H137" s="293">
        <v>24800</v>
      </c>
      <c r="I137" s="293">
        <v>26800</v>
      </c>
      <c r="J137" s="293">
        <v>28800</v>
      </c>
      <c r="K137" s="293">
        <v>30800</v>
      </c>
      <c r="L137" s="293">
        <v>32750</v>
      </c>
      <c r="M137" s="295">
        <v>28950</v>
      </c>
      <c r="N137" s="295">
        <v>33050</v>
      </c>
      <c r="O137" s="295">
        <v>37200</v>
      </c>
      <c r="P137" s="295">
        <v>41300</v>
      </c>
      <c r="Q137" s="295">
        <v>44650</v>
      </c>
      <c r="R137" s="295">
        <v>47950</v>
      </c>
      <c r="S137" s="295">
        <v>51250</v>
      </c>
      <c r="T137" s="295">
        <v>54550</v>
      </c>
      <c r="U137" s="250">
        <v>34740</v>
      </c>
      <c r="V137" s="250">
        <v>39660</v>
      </c>
      <c r="W137" s="250">
        <v>44640</v>
      </c>
      <c r="X137" s="250">
        <v>49560</v>
      </c>
      <c r="Y137" s="250">
        <v>53580</v>
      </c>
      <c r="Z137" s="250">
        <v>57540</v>
      </c>
      <c r="AA137" s="250">
        <v>61500</v>
      </c>
      <c r="AB137" s="250">
        <v>65460</v>
      </c>
      <c r="AC137" s="204">
        <v>46300</v>
      </c>
      <c r="AD137" s="204">
        <v>52900</v>
      </c>
      <c r="AE137" s="204">
        <v>59500</v>
      </c>
      <c r="AF137" s="204">
        <v>66100</v>
      </c>
      <c r="AG137" s="204">
        <v>71400</v>
      </c>
      <c r="AH137" s="204">
        <v>76700</v>
      </c>
      <c r="AI137" s="204">
        <v>82000</v>
      </c>
      <c r="AJ137" s="204">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12800</v>
      </c>
      <c r="F138" s="293">
        <v>14600</v>
      </c>
      <c r="G138" s="293">
        <v>16450</v>
      </c>
      <c r="H138" s="293">
        <v>18250</v>
      </c>
      <c r="I138" s="293">
        <v>19750</v>
      </c>
      <c r="J138" s="293">
        <v>21200</v>
      </c>
      <c r="K138" s="293">
        <v>22650</v>
      </c>
      <c r="L138" s="293">
        <v>24100</v>
      </c>
      <c r="M138" s="295">
        <v>21350</v>
      </c>
      <c r="N138" s="295">
        <v>24400</v>
      </c>
      <c r="O138" s="295">
        <v>27450</v>
      </c>
      <c r="P138" s="295">
        <v>30450</v>
      </c>
      <c r="Q138" s="295">
        <v>32900</v>
      </c>
      <c r="R138" s="295">
        <v>35350</v>
      </c>
      <c r="S138" s="295">
        <v>37800</v>
      </c>
      <c r="T138" s="295">
        <v>40200</v>
      </c>
      <c r="U138" s="250">
        <v>25620</v>
      </c>
      <c r="V138" s="250">
        <v>29280</v>
      </c>
      <c r="W138" s="250">
        <v>32940</v>
      </c>
      <c r="X138" s="250">
        <v>36540</v>
      </c>
      <c r="Y138" s="250">
        <v>39480</v>
      </c>
      <c r="Z138" s="250">
        <v>42420</v>
      </c>
      <c r="AA138" s="250">
        <v>45360</v>
      </c>
      <c r="AB138" s="250">
        <v>48240</v>
      </c>
      <c r="AC138" s="204">
        <v>34100</v>
      </c>
      <c r="AD138" s="204">
        <v>39000</v>
      </c>
      <c r="AE138" s="204">
        <v>43850</v>
      </c>
      <c r="AF138" s="204">
        <v>48700</v>
      </c>
      <c r="AG138" s="204">
        <v>52600</v>
      </c>
      <c r="AH138" s="204">
        <v>56500</v>
      </c>
      <c r="AI138" s="204">
        <v>60400</v>
      </c>
      <c r="AJ138" s="204">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12800</v>
      </c>
      <c r="F139" s="293">
        <v>14600</v>
      </c>
      <c r="G139" s="293">
        <v>16450</v>
      </c>
      <c r="H139" s="293">
        <v>18250</v>
      </c>
      <c r="I139" s="293">
        <v>19750</v>
      </c>
      <c r="J139" s="293">
        <v>21200</v>
      </c>
      <c r="K139" s="293">
        <v>22650</v>
      </c>
      <c r="L139" s="293">
        <v>24100</v>
      </c>
      <c r="M139" s="295">
        <v>21350</v>
      </c>
      <c r="N139" s="295">
        <v>24400</v>
      </c>
      <c r="O139" s="295">
        <v>27450</v>
      </c>
      <c r="P139" s="295">
        <v>30450</v>
      </c>
      <c r="Q139" s="295">
        <v>32900</v>
      </c>
      <c r="R139" s="295">
        <v>35350</v>
      </c>
      <c r="S139" s="295">
        <v>37800</v>
      </c>
      <c r="T139" s="295">
        <v>40200</v>
      </c>
      <c r="U139" s="250">
        <v>25620</v>
      </c>
      <c r="V139" s="250">
        <v>29280</v>
      </c>
      <c r="W139" s="250">
        <v>32940</v>
      </c>
      <c r="X139" s="250">
        <v>36540</v>
      </c>
      <c r="Y139" s="250">
        <v>39480</v>
      </c>
      <c r="Z139" s="250">
        <v>42420</v>
      </c>
      <c r="AA139" s="250">
        <v>45360</v>
      </c>
      <c r="AB139" s="250">
        <v>48240</v>
      </c>
      <c r="AC139" s="204">
        <v>34100</v>
      </c>
      <c r="AD139" s="204">
        <v>39000</v>
      </c>
      <c r="AE139" s="204">
        <v>43850</v>
      </c>
      <c r="AF139" s="204">
        <v>48700</v>
      </c>
      <c r="AG139" s="204">
        <v>52600</v>
      </c>
      <c r="AH139" s="204">
        <v>56500</v>
      </c>
      <c r="AI139" s="204">
        <v>60400</v>
      </c>
      <c r="AJ139" s="204">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13200</v>
      </c>
      <c r="F140" s="293">
        <v>15050</v>
      </c>
      <c r="G140" s="293">
        <v>16950</v>
      </c>
      <c r="H140" s="293">
        <v>18800</v>
      </c>
      <c r="I140" s="293">
        <v>20350</v>
      </c>
      <c r="J140" s="293">
        <v>21850</v>
      </c>
      <c r="K140" s="293">
        <v>23350</v>
      </c>
      <c r="L140" s="293">
        <v>24850</v>
      </c>
      <c r="M140" s="295">
        <v>21950</v>
      </c>
      <c r="N140" s="295">
        <v>25050</v>
      </c>
      <c r="O140" s="295">
        <v>28200</v>
      </c>
      <c r="P140" s="295">
        <v>31300</v>
      </c>
      <c r="Q140" s="295">
        <v>33850</v>
      </c>
      <c r="R140" s="295">
        <v>36350</v>
      </c>
      <c r="S140" s="295">
        <v>38850</v>
      </c>
      <c r="T140" s="295">
        <v>41350</v>
      </c>
      <c r="U140" s="250">
        <v>26340</v>
      </c>
      <c r="V140" s="250">
        <v>30060</v>
      </c>
      <c r="W140" s="250">
        <v>33840</v>
      </c>
      <c r="X140" s="250">
        <v>37560</v>
      </c>
      <c r="Y140" s="250">
        <v>40620</v>
      </c>
      <c r="Z140" s="250">
        <v>43620</v>
      </c>
      <c r="AA140" s="250">
        <v>46620</v>
      </c>
      <c r="AB140" s="250">
        <v>49620</v>
      </c>
      <c r="AC140" s="204">
        <v>35100</v>
      </c>
      <c r="AD140" s="204">
        <v>40100</v>
      </c>
      <c r="AE140" s="204">
        <v>45100</v>
      </c>
      <c r="AF140" s="204">
        <v>50100</v>
      </c>
      <c r="AG140" s="204">
        <v>54150</v>
      </c>
      <c r="AH140" s="204">
        <v>58150</v>
      </c>
      <c r="AI140" s="204">
        <v>62150</v>
      </c>
      <c r="AJ140" s="204">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12800</v>
      </c>
      <c r="F141" s="293">
        <v>14600</v>
      </c>
      <c r="G141" s="293">
        <v>16450</v>
      </c>
      <c r="H141" s="293">
        <v>18250</v>
      </c>
      <c r="I141" s="293">
        <v>19750</v>
      </c>
      <c r="J141" s="293">
        <v>21200</v>
      </c>
      <c r="K141" s="293">
        <v>22650</v>
      </c>
      <c r="L141" s="293">
        <v>24100</v>
      </c>
      <c r="M141" s="295">
        <v>21350</v>
      </c>
      <c r="N141" s="295">
        <v>24400</v>
      </c>
      <c r="O141" s="295">
        <v>27450</v>
      </c>
      <c r="P141" s="295">
        <v>30450</v>
      </c>
      <c r="Q141" s="295">
        <v>32900</v>
      </c>
      <c r="R141" s="295">
        <v>35350</v>
      </c>
      <c r="S141" s="295">
        <v>37800</v>
      </c>
      <c r="T141" s="295">
        <v>40200</v>
      </c>
      <c r="U141" s="250">
        <v>25620</v>
      </c>
      <c r="V141" s="250">
        <v>29280</v>
      </c>
      <c r="W141" s="250">
        <v>32940</v>
      </c>
      <c r="X141" s="250">
        <v>36540</v>
      </c>
      <c r="Y141" s="250">
        <v>39480</v>
      </c>
      <c r="Z141" s="250">
        <v>42420</v>
      </c>
      <c r="AA141" s="250">
        <v>45360</v>
      </c>
      <c r="AB141" s="250">
        <v>48240</v>
      </c>
      <c r="AC141" s="204">
        <v>34100</v>
      </c>
      <c r="AD141" s="204">
        <v>39000</v>
      </c>
      <c r="AE141" s="204">
        <v>43850</v>
      </c>
      <c r="AF141" s="204">
        <v>48700</v>
      </c>
      <c r="AG141" s="204">
        <v>52600</v>
      </c>
      <c r="AH141" s="204">
        <v>56500</v>
      </c>
      <c r="AI141" s="204">
        <v>60400</v>
      </c>
      <c r="AJ141" s="204">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12800</v>
      </c>
      <c r="F142" s="293">
        <v>14600</v>
      </c>
      <c r="G142" s="293">
        <v>16450</v>
      </c>
      <c r="H142" s="293">
        <v>18250</v>
      </c>
      <c r="I142" s="293">
        <v>19750</v>
      </c>
      <c r="J142" s="293">
        <v>21200</v>
      </c>
      <c r="K142" s="293">
        <v>22650</v>
      </c>
      <c r="L142" s="293">
        <v>24100</v>
      </c>
      <c r="M142" s="295">
        <v>21350</v>
      </c>
      <c r="N142" s="295">
        <v>24400</v>
      </c>
      <c r="O142" s="295">
        <v>27450</v>
      </c>
      <c r="P142" s="295">
        <v>30450</v>
      </c>
      <c r="Q142" s="295">
        <v>32900</v>
      </c>
      <c r="R142" s="295">
        <v>35350</v>
      </c>
      <c r="S142" s="295">
        <v>37800</v>
      </c>
      <c r="T142" s="295">
        <v>40200</v>
      </c>
      <c r="U142" s="250">
        <v>25620</v>
      </c>
      <c r="V142" s="250">
        <v>29280</v>
      </c>
      <c r="W142" s="250">
        <v>32940</v>
      </c>
      <c r="X142" s="250">
        <v>36540</v>
      </c>
      <c r="Y142" s="250">
        <v>39480</v>
      </c>
      <c r="Z142" s="250">
        <v>42420</v>
      </c>
      <c r="AA142" s="250">
        <v>45360</v>
      </c>
      <c r="AB142" s="250">
        <v>48240</v>
      </c>
      <c r="AC142" s="204">
        <v>34100</v>
      </c>
      <c r="AD142" s="204">
        <v>39000</v>
      </c>
      <c r="AE142" s="204">
        <v>43850</v>
      </c>
      <c r="AF142" s="204">
        <v>48700</v>
      </c>
      <c r="AG142" s="204">
        <v>52600</v>
      </c>
      <c r="AH142" s="204">
        <v>56500</v>
      </c>
      <c r="AI142" s="204">
        <v>60400</v>
      </c>
      <c r="AJ142" s="204">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12800</v>
      </c>
      <c r="F143" s="293">
        <v>14600</v>
      </c>
      <c r="G143" s="293">
        <v>16450</v>
      </c>
      <c r="H143" s="293">
        <v>18250</v>
      </c>
      <c r="I143" s="293">
        <v>19750</v>
      </c>
      <c r="J143" s="293">
        <v>21200</v>
      </c>
      <c r="K143" s="293">
        <v>22650</v>
      </c>
      <c r="L143" s="293">
        <v>24100</v>
      </c>
      <c r="M143" s="295">
        <v>21350</v>
      </c>
      <c r="N143" s="295">
        <v>24400</v>
      </c>
      <c r="O143" s="295">
        <v>27450</v>
      </c>
      <c r="P143" s="295">
        <v>30450</v>
      </c>
      <c r="Q143" s="295">
        <v>32900</v>
      </c>
      <c r="R143" s="295">
        <v>35350</v>
      </c>
      <c r="S143" s="295">
        <v>37800</v>
      </c>
      <c r="T143" s="295">
        <v>40200</v>
      </c>
      <c r="U143" s="250">
        <v>25620</v>
      </c>
      <c r="V143" s="250">
        <v>29280</v>
      </c>
      <c r="W143" s="250">
        <v>32940</v>
      </c>
      <c r="X143" s="250">
        <v>36540</v>
      </c>
      <c r="Y143" s="250">
        <v>39480</v>
      </c>
      <c r="Z143" s="250">
        <v>42420</v>
      </c>
      <c r="AA143" s="250">
        <v>45360</v>
      </c>
      <c r="AB143" s="250">
        <v>48240</v>
      </c>
      <c r="AC143" s="204">
        <v>34100</v>
      </c>
      <c r="AD143" s="204">
        <v>39000</v>
      </c>
      <c r="AE143" s="204">
        <v>43850</v>
      </c>
      <c r="AF143" s="204">
        <v>48700</v>
      </c>
      <c r="AG143" s="204">
        <v>52600</v>
      </c>
      <c r="AH143" s="204">
        <v>56500</v>
      </c>
      <c r="AI143" s="204">
        <v>60400</v>
      </c>
      <c r="AJ143" s="204">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15400</v>
      </c>
      <c r="F144" s="293">
        <v>17600</v>
      </c>
      <c r="G144" s="293">
        <v>19800</v>
      </c>
      <c r="H144" s="293">
        <v>21950</v>
      </c>
      <c r="I144" s="293">
        <v>23750</v>
      </c>
      <c r="J144" s="293">
        <v>25500</v>
      </c>
      <c r="K144" s="293">
        <v>27250</v>
      </c>
      <c r="L144" s="293">
        <v>29000</v>
      </c>
      <c r="M144" s="295">
        <v>25650</v>
      </c>
      <c r="N144" s="295">
        <v>29300</v>
      </c>
      <c r="O144" s="295">
        <v>32950</v>
      </c>
      <c r="P144" s="295">
        <v>36600</v>
      </c>
      <c r="Q144" s="295">
        <v>39550</v>
      </c>
      <c r="R144" s="295">
        <v>42500</v>
      </c>
      <c r="S144" s="295">
        <v>45400</v>
      </c>
      <c r="T144" s="295">
        <v>48350</v>
      </c>
      <c r="U144" s="250">
        <v>30780</v>
      </c>
      <c r="V144" s="250">
        <v>35160</v>
      </c>
      <c r="W144" s="250">
        <v>39540</v>
      </c>
      <c r="X144" s="250">
        <v>43920</v>
      </c>
      <c r="Y144" s="250">
        <v>47460</v>
      </c>
      <c r="Z144" s="250">
        <v>51000</v>
      </c>
      <c r="AA144" s="250">
        <v>54480</v>
      </c>
      <c r="AB144" s="250">
        <v>58020</v>
      </c>
      <c r="AC144" s="204">
        <v>41000</v>
      </c>
      <c r="AD144" s="204">
        <v>46850</v>
      </c>
      <c r="AE144" s="204">
        <v>52700</v>
      </c>
      <c r="AF144" s="204">
        <v>58550</v>
      </c>
      <c r="AG144" s="204">
        <v>63250</v>
      </c>
      <c r="AH144" s="204">
        <v>67950</v>
      </c>
      <c r="AI144" s="204">
        <v>72650</v>
      </c>
      <c r="AJ144" s="204">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14150</v>
      </c>
      <c r="F145" s="293">
        <v>16200</v>
      </c>
      <c r="G145" s="293">
        <v>18200</v>
      </c>
      <c r="H145" s="293">
        <v>20200</v>
      </c>
      <c r="I145" s="293">
        <v>21850</v>
      </c>
      <c r="J145" s="293">
        <v>23450</v>
      </c>
      <c r="K145" s="293">
        <v>25050</v>
      </c>
      <c r="L145" s="293">
        <v>26700</v>
      </c>
      <c r="M145" s="295">
        <v>23600</v>
      </c>
      <c r="N145" s="295">
        <v>27000</v>
      </c>
      <c r="O145" s="295">
        <v>30350</v>
      </c>
      <c r="P145" s="295">
        <v>33700</v>
      </c>
      <c r="Q145" s="295">
        <v>36400</v>
      </c>
      <c r="R145" s="295">
        <v>39100</v>
      </c>
      <c r="S145" s="295">
        <v>41800</v>
      </c>
      <c r="T145" s="295">
        <v>44500</v>
      </c>
      <c r="U145" s="250">
        <v>28320</v>
      </c>
      <c r="V145" s="250">
        <v>32400</v>
      </c>
      <c r="W145" s="250">
        <v>36420</v>
      </c>
      <c r="X145" s="250">
        <v>40440</v>
      </c>
      <c r="Y145" s="250">
        <v>43680</v>
      </c>
      <c r="Z145" s="250">
        <v>46920</v>
      </c>
      <c r="AA145" s="250">
        <v>50160</v>
      </c>
      <c r="AB145" s="250">
        <v>53400</v>
      </c>
      <c r="AC145" s="204">
        <v>37750</v>
      </c>
      <c r="AD145" s="204">
        <v>43150</v>
      </c>
      <c r="AE145" s="204">
        <v>48550</v>
      </c>
      <c r="AF145" s="204">
        <v>53900</v>
      </c>
      <c r="AG145" s="204">
        <v>58250</v>
      </c>
      <c r="AH145" s="204">
        <v>62550</v>
      </c>
      <c r="AI145" s="204">
        <v>66850</v>
      </c>
      <c r="AJ145" s="204">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14000</v>
      </c>
      <c r="F146" s="293">
        <v>16000</v>
      </c>
      <c r="G146" s="293">
        <v>18000</v>
      </c>
      <c r="H146" s="293">
        <v>20000</v>
      </c>
      <c r="I146" s="293">
        <v>21600</v>
      </c>
      <c r="J146" s="293">
        <v>23200</v>
      </c>
      <c r="K146" s="293">
        <v>24800</v>
      </c>
      <c r="L146" s="293">
        <v>26400</v>
      </c>
      <c r="M146" s="295">
        <v>23350</v>
      </c>
      <c r="N146" s="295">
        <v>26700</v>
      </c>
      <c r="O146" s="295">
        <v>30050</v>
      </c>
      <c r="P146" s="295">
        <v>33350</v>
      </c>
      <c r="Q146" s="295">
        <v>36050</v>
      </c>
      <c r="R146" s="295">
        <v>38700</v>
      </c>
      <c r="S146" s="295">
        <v>41400</v>
      </c>
      <c r="T146" s="295">
        <v>44050</v>
      </c>
      <c r="U146" s="250">
        <v>28020</v>
      </c>
      <c r="V146" s="250">
        <v>32040</v>
      </c>
      <c r="W146" s="250">
        <v>36060</v>
      </c>
      <c r="X146" s="250">
        <v>40020</v>
      </c>
      <c r="Y146" s="250">
        <v>43260</v>
      </c>
      <c r="Z146" s="250">
        <v>46440</v>
      </c>
      <c r="AA146" s="250">
        <v>49680</v>
      </c>
      <c r="AB146" s="250">
        <v>52860</v>
      </c>
      <c r="AC146" s="204">
        <v>37350</v>
      </c>
      <c r="AD146" s="204">
        <v>42700</v>
      </c>
      <c r="AE146" s="204">
        <v>48050</v>
      </c>
      <c r="AF146" s="204">
        <v>53350</v>
      </c>
      <c r="AG146" s="204">
        <v>57650</v>
      </c>
      <c r="AH146" s="204">
        <v>61900</v>
      </c>
      <c r="AI146" s="204">
        <v>66200</v>
      </c>
      <c r="AJ146" s="204">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13300</v>
      </c>
      <c r="F147" s="293">
        <v>15200</v>
      </c>
      <c r="G147" s="293">
        <v>17100</v>
      </c>
      <c r="H147" s="293">
        <v>18950</v>
      </c>
      <c r="I147" s="293">
        <v>20500</v>
      </c>
      <c r="J147" s="293">
        <v>22000</v>
      </c>
      <c r="K147" s="293">
        <v>23500</v>
      </c>
      <c r="L147" s="293">
        <v>25050</v>
      </c>
      <c r="M147" s="295">
        <v>22150</v>
      </c>
      <c r="N147" s="295">
        <v>25300</v>
      </c>
      <c r="O147" s="295">
        <v>28450</v>
      </c>
      <c r="P147" s="295">
        <v>31600</v>
      </c>
      <c r="Q147" s="295">
        <v>34150</v>
      </c>
      <c r="R147" s="295">
        <v>36700</v>
      </c>
      <c r="S147" s="295">
        <v>39200</v>
      </c>
      <c r="T147" s="295">
        <v>41750</v>
      </c>
      <c r="U147" s="250">
        <v>26580</v>
      </c>
      <c r="V147" s="250">
        <v>30360</v>
      </c>
      <c r="W147" s="250">
        <v>34140</v>
      </c>
      <c r="X147" s="250">
        <v>37920</v>
      </c>
      <c r="Y147" s="250">
        <v>40980</v>
      </c>
      <c r="Z147" s="250">
        <v>44040</v>
      </c>
      <c r="AA147" s="250">
        <v>47040</v>
      </c>
      <c r="AB147" s="250">
        <v>50100</v>
      </c>
      <c r="AC147" s="204">
        <v>35400</v>
      </c>
      <c r="AD147" s="204">
        <v>40450</v>
      </c>
      <c r="AE147" s="204">
        <v>45500</v>
      </c>
      <c r="AF147" s="204">
        <v>50550</v>
      </c>
      <c r="AG147" s="204">
        <v>54600</v>
      </c>
      <c r="AH147" s="204">
        <v>58650</v>
      </c>
      <c r="AI147" s="204">
        <v>62700</v>
      </c>
      <c r="AJ147" s="204">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16650</v>
      </c>
      <c r="F148" s="293">
        <v>19000</v>
      </c>
      <c r="G148" s="293">
        <v>21400</v>
      </c>
      <c r="H148" s="293">
        <v>23750</v>
      </c>
      <c r="I148" s="293">
        <v>25650</v>
      </c>
      <c r="J148" s="293">
        <v>27550</v>
      </c>
      <c r="K148" s="293">
        <v>29450</v>
      </c>
      <c r="L148" s="293">
        <v>31350</v>
      </c>
      <c r="M148" s="295">
        <v>27750</v>
      </c>
      <c r="N148" s="295">
        <v>31700</v>
      </c>
      <c r="O148" s="295">
        <v>35650</v>
      </c>
      <c r="P148" s="295">
        <v>39600</v>
      </c>
      <c r="Q148" s="295">
        <v>42800</v>
      </c>
      <c r="R148" s="295">
        <v>45950</v>
      </c>
      <c r="S148" s="295">
        <v>49150</v>
      </c>
      <c r="T148" s="295">
        <v>52300</v>
      </c>
      <c r="U148" s="250">
        <v>33300</v>
      </c>
      <c r="V148" s="250">
        <v>38040</v>
      </c>
      <c r="W148" s="250">
        <v>42780</v>
      </c>
      <c r="X148" s="250">
        <v>47520</v>
      </c>
      <c r="Y148" s="250">
        <v>51360</v>
      </c>
      <c r="Z148" s="250">
        <v>55140</v>
      </c>
      <c r="AA148" s="250">
        <v>58980</v>
      </c>
      <c r="AB148" s="250">
        <v>62760</v>
      </c>
      <c r="AC148" s="204">
        <v>44350</v>
      </c>
      <c r="AD148" s="204">
        <v>50700</v>
      </c>
      <c r="AE148" s="204">
        <v>57050</v>
      </c>
      <c r="AF148" s="204">
        <v>63350</v>
      </c>
      <c r="AG148" s="204">
        <v>68450</v>
      </c>
      <c r="AH148" s="204">
        <v>73500</v>
      </c>
      <c r="AI148" s="204">
        <v>78600</v>
      </c>
      <c r="AJ148" s="204">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12800</v>
      </c>
      <c r="F149" s="293">
        <v>14600</v>
      </c>
      <c r="G149" s="293">
        <v>16450</v>
      </c>
      <c r="H149" s="293">
        <v>18250</v>
      </c>
      <c r="I149" s="293">
        <v>19750</v>
      </c>
      <c r="J149" s="293">
        <v>21200</v>
      </c>
      <c r="K149" s="293">
        <v>22650</v>
      </c>
      <c r="L149" s="293">
        <v>24100</v>
      </c>
      <c r="M149" s="295">
        <v>21350</v>
      </c>
      <c r="N149" s="295">
        <v>24400</v>
      </c>
      <c r="O149" s="295">
        <v>27450</v>
      </c>
      <c r="P149" s="295">
        <v>30450</v>
      </c>
      <c r="Q149" s="295">
        <v>32900</v>
      </c>
      <c r="R149" s="295">
        <v>35350</v>
      </c>
      <c r="S149" s="295">
        <v>37800</v>
      </c>
      <c r="T149" s="295">
        <v>40200</v>
      </c>
      <c r="U149" s="250">
        <v>25620</v>
      </c>
      <c r="V149" s="250">
        <v>29280</v>
      </c>
      <c r="W149" s="250">
        <v>32940</v>
      </c>
      <c r="X149" s="250">
        <v>36540</v>
      </c>
      <c r="Y149" s="250">
        <v>39480</v>
      </c>
      <c r="Z149" s="250">
        <v>42420</v>
      </c>
      <c r="AA149" s="250">
        <v>45360</v>
      </c>
      <c r="AB149" s="250">
        <v>48240</v>
      </c>
      <c r="AC149" s="204">
        <v>34100</v>
      </c>
      <c r="AD149" s="204">
        <v>39000</v>
      </c>
      <c r="AE149" s="204">
        <v>43850</v>
      </c>
      <c r="AF149" s="204">
        <v>48700</v>
      </c>
      <c r="AG149" s="204">
        <v>52600</v>
      </c>
      <c r="AH149" s="204">
        <v>56500</v>
      </c>
      <c r="AI149" s="204">
        <v>60400</v>
      </c>
      <c r="AJ149" s="204">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16000</v>
      </c>
      <c r="F150" s="293">
        <v>18300</v>
      </c>
      <c r="G150" s="293">
        <v>20600</v>
      </c>
      <c r="H150" s="293">
        <v>22850</v>
      </c>
      <c r="I150" s="293">
        <v>24700</v>
      </c>
      <c r="J150" s="293">
        <v>26550</v>
      </c>
      <c r="K150" s="293">
        <v>28350</v>
      </c>
      <c r="L150" s="293">
        <v>30200</v>
      </c>
      <c r="M150" s="295">
        <v>26650</v>
      </c>
      <c r="N150" s="295">
        <v>30450</v>
      </c>
      <c r="O150" s="295">
        <v>34250</v>
      </c>
      <c r="P150" s="295">
        <v>38050</v>
      </c>
      <c r="Q150" s="295">
        <v>41100</v>
      </c>
      <c r="R150" s="295">
        <v>44150</v>
      </c>
      <c r="S150" s="295">
        <v>47200</v>
      </c>
      <c r="T150" s="295">
        <v>50250</v>
      </c>
      <c r="U150" s="250">
        <v>31980</v>
      </c>
      <c r="V150" s="250">
        <v>36540</v>
      </c>
      <c r="W150" s="250">
        <v>41100</v>
      </c>
      <c r="X150" s="250">
        <v>45660</v>
      </c>
      <c r="Y150" s="250">
        <v>49320</v>
      </c>
      <c r="Z150" s="250">
        <v>52980</v>
      </c>
      <c r="AA150" s="250">
        <v>56640</v>
      </c>
      <c r="AB150" s="250">
        <v>60300</v>
      </c>
      <c r="AC150" s="204">
        <v>42650</v>
      </c>
      <c r="AD150" s="204">
        <v>48750</v>
      </c>
      <c r="AE150" s="204">
        <v>54850</v>
      </c>
      <c r="AF150" s="204">
        <v>60900</v>
      </c>
      <c r="AG150" s="204">
        <v>65800</v>
      </c>
      <c r="AH150" s="204">
        <v>70650</v>
      </c>
      <c r="AI150" s="204">
        <v>75550</v>
      </c>
      <c r="AJ150" s="204">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13800</v>
      </c>
      <c r="F151" s="293">
        <v>15800</v>
      </c>
      <c r="G151" s="293">
        <v>17750</v>
      </c>
      <c r="H151" s="293">
        <v>19700</v>
      </c>
      <c r="I151" s="293">
        <v>21300</v>
      </c>
      <c r="J151" s="293">
        <v>22900</v>
      </c>
      <c r="K151" s="293">
        <v>24450</v>
      </c>
      <c r="L151" s="293">
        <v>26050</v>
      </c>
      <c r="M151" s="295">
        <v>23000</v>
      </c>
      <c r="N151" s="295">
        <v>26300</v>
      </c>
      <c r="O151" s="295">
        <v>29600</v>
      </c>
      <c r="P151" s="295">
        <v>32850</v>
      </c>
      <c r="Q151" s="295">
        <v>35500</v>
      </c>
      <c r="R151" s="295">
        <v>38150</v>
      </c>
      <c r="S151" s="295">
        <v>40750</v>
      </c>
      <c r="T151" s="295">
        <v>43400</v>
      </c>
      <c r="U151" s="250">
        <v>27600</v>
      </c>
      <c r="V151" s="250">
        <v>31560</v>
      </c>
      <c r="W151" s="250">
        <v>35520</v>
      </c>
      <c r="X151" s="250">
        <v>39420</v>
      </c>
      <c r="Y151" s="250">
        <v>42600</v>
      </c>
      <c r="Z151" s="250">
        <v>45780</v>
      </c>
      <c r="AA151" s="250">
        <v>48900</v>
      </c>
      <c r="AB151" s="250">
        <v>52080</v>
      </c>
      <c r="AC151" s="204">
        <v>36800</v>
      </c>
      <c r="AD151" s="204">
        <v>42050</v>
      </c>
      <c r="AE151" s="204">
        <v>47300</v>
      </c>
      <c r="AF151" s="204">
        <v>52550</v>
      </c>
      <c r="AG151" s="204">
        <v>56800</v>
      </c>
      <c r="AH151" s="204">
        <v>61000</v>
      </c>
      <c r="AI151" s="204">
        <v>65200</v>
      </c>
      <c r="AJ151" s="204">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14100</v>
      </c>
      <c r="F152" s="293">
        <v>16100</v>
      </c>
      <c r="G152" s="293">
        <v>18100</v>
      </c>
      <c r="H152" s="293">
        <v>20100</v>
      </c>
      <c r="I152" s="293">
        <v>21750</v>
      </c>
      <c r="J152" s="293">
        <v>23350</v>
      </c>
      <c r="K152" s="293">
        <v>24950</v>
      </c>
      <c r="L152" s="293">
        <v>26550</v>
      </c>
      <c r="M152" s="295">
        <v>23450</v>
      </c>
      <c r="N152" s="295">
        <v>26800</v>
      </c>
      <c r="O152" s="295">
        <v>30150</v>
      </c>
      <c r="P152" s="295">
        <v>33500</v>
      </c>
      <c r="Q152" s="295">
        <v>36200</v>
      </c>
      <c r="R152" s="295">
        <v>38900</v>
      </c>
      <c r="S152" s="295">
        <v>41550</v>
      </c>
      <c r="T152" s="295">
        <v>44250</v>
      </c>
      <c r="U152" s="250">
        <v>28140</v>
      </c>
      <c r="V152" s="250">
        <v>32160</v>
      </c>
      <c r="W152" s="250">
        <v>36180</v>
      </c>
      <c r="X152" s="250">
        <v>40200</v>
      </c>
      <c r="Y152" s="250">
        <v>43440</v>
      </c>
      <c r="Z152" s="250">
        <v>46680</v>
      </c>
      <c r="AA152" s="250">
        <v>49860</v>
      </c>
      <c r="AB152" s="250">
        <v>53100</v>
      </c>
      <c r="AC152" s="204">
        <v>37550</v>
      </c>
      <c r="AD152" s="204">
        <v>42900</v>
      </c>
      <c r="AE152" s="204">
        <v>48250</v>
      </c>
      <c r="AF152" s="204">
        <v>53600</v>
      </c>
      <c r="AG152" s="204">
        <v>57900</v>
      </c>
      <c r="AH152" s="204">
        <v>62200</v>
      </c>
      <c r="AI152" s="204">
        <v>66500</v>
      </c>
      <c r="AJ152" s="204">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19450</v>
      </c>
      <c r="F153" s="293">
        <v>22200</v>
      </c>
      <c r="G153" s="293">
        <v>25000</v>
      </c>
      <c r="H153" s="293">
        <v>27750</v>
      </c>
      <c r="I153" s="293">
        <v>30000</v>
      </c>
      <c r="J153" s="293">
        <v>32200</v>
      </c>
      <c r="K153" s="293">
        <v>34450</v>
      </c>
      <c r="L153" s="293">
        <v>36650</v>
      </c>
      <c r="M153" s="295">
        <v>32400</v>
      </c>
      <c r="N153" s="295">
        <v>37000</v>
      </c>
      <c r="O153" s="295">
        <v>41650</v>
      </c>
      <c r="P153" s="295">
        <v>46250</v>
      </c>
      <c r="Q153" s="295">
        <v>49950</v>
      </c>
      <c r="R153" s="295">
        <v>53650</v>
      </c>
      <c r="S153" s="295">
        <v>57350</v>
      </c>
      <c r="T153" s="295">
        <v>61050</v>
      </c>
      <c r="U153" s="250">
        <v>38880</v>
      </c>
      <c r="V153" s="250">
        <v>44400</v>
      </c>
      <c r="W153" s="250">
        <v>49980</v>
      </c>
      <c r="X153" s="250">
        <v>55500</v>
      </c>
      <c r="Y153" s="250">
        <v>59940</v>
      </c>
      <c r="Z153" s="250">
        <v>64380</v>
      </c>
      <c r="AA153" s="250">
        <v>68820</v>
      </c>
      <c r="AB153" s="250">
        <v>73260</v>
      </c>
      <c r="AC153" s="204">
        <v>51800</v>
      </c>
      <c r="AD153" s="204">
        <v>59200</v>
      </c>
      <c r="AE153" s="204">
        <v>66600</v>
      </c>
      <c r="AF153" s="204">
        <v>74000</v>
      </c>
      <c r="AG153" s="204">
        <v>79950</v>
      </c>
      <c r="AH153" s="204">
        <v>85850</v>
      </c>
      <c r="AI153" s="204">
        <v>91800</v>
      </c>
      <c r="AJ153" s="204">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14800</v>
      </c>
      <c r="F154" s="293">
        <v>16900</v>
      </c>
      <c r="G154" s="293">
        <v>19000</v>
      </c>
      <c r="H154" s="293">
        <v>21100</v>
      </c>
      <c r="I154" s="293">
        <v>22800</v>
      </c>
      <c r="J154" s="293">
        <v>24500</v>
      </c>
      <c r="K154" s="293">
        <v>26200</v>
      </c>
      <c r="L154" s="293">
        <v>27900</v>
      </c>
      <c r="M154" s="295">
        <v>24650</v>
      </c>
      <c r="N154" s="295">
        <v>28200</v>
      </c>
      <c r="O154" s="295">
        <v>31700</v>
      </c>
      <c r="P154" s="295">
        <v>35200</v>
      </c>
      <c r="Q154" s="295">
        <v>38050</v>
      </c>
      <c r="R154" s="295">
        <v>40850</v>
      </c>
      <c r="S154" s="295">
        <v>43650</v>
      </c>
      <c r="T154" s="295">
        <v>46500</v>
      </c>
      <c r="U154" s="250">
        <v>29580</v>
      </c>
      <c r="V154" s="250">
        <v>33840</v>
      </c>
      <c r="W154" s="250">
        <v>38040</v>
      </c>
      <c r="X154" s="250">
        <v>42240</v>
      </c>
      <c r="Y154" s="250">
        <v>45660</v>
      </c>
      <c r="Z154" s="250">
        <v>49020</v>
      </c>
      <c r="AA154" s="250">
        <v>52380</v>
      </c>
      <c r="AB154" s="250">
        <v>55800</v>
      </c>
      <c r="AC154" s="204">
        <v>39450</v>
      </c>
      <c r="AD154" s="204">
        <v>45050</v>
      </c>
      <c r="AE154" s="204">
        <v>50700</v>
      </c>
      <c r="AF154" s="204">
        <v>56300</v>
      </c>
      <c r="AG154" s="204">
        <v>60850</v>
      </c>
      <c r="AH154" s="204">
        <v>65350</v>
      </c>
      <c r="AI154" s="204">
        <v>69850</v>
      </c>
      <c r="AJ154" s="204">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12800</v>
      </c>
      <c r="F155" s="293">
        <v>14600</v>
      </c>
      <c r="G155" s="293">
        <v>16450</v>
      </c>
      <c r="H155" s="293">
        <v>18250</v>
      </c>
      <c r="I155" s="293">
        <v>19750</v>
      </c>
      <c r="J155" s="293">
        <v>21200</v>
      </c>
      <c r="K155" s="293">
        <v>22650</v>
      </c>
      <c r="L155" s="293">
        <v>24100</v>
      </c>
      <c r="M155" s="295">
        <v>21350</v>
      </c>
      <c r="N155" s="295">
        <v>24400</v>
      </c>
      <c r="O155" s="295">
        <v>27450</v>
      </c>
      <c r="P155" s="295">
        <v>30450</v>
      </c>
      <c r="Q155" s="295">
        <v>32900</v>
      </c>
      <c r="R155" s="295">
        <v>35350</v>
      </c>
      <c r="S155" s="295">
        <v>37800</v>
      </c>
      <c r="T155" s="295">
        <v>40200</v>
      </c>
      <c r="U155" s="250">
        <v>25620</v>
      </c>
      <c r="V155" s="250">
        <v>29280</v>
      </c>
      <c r="W155" s="250">
        <v>32940</v>
      </c>
      <c r="X155" s="250">
        <v>36540</v>
      </c>
      <c r="Y155" s="250">
        <v>39480</v>
      </c>
      <c r="Z155" s="250">
        <v>42420</v>
      </c>
      <c r="AA155" s="250">
        <v>45360</v>
      </c>
      <c r="AB155" s="250">
        <v>48240</v>
      </c>
      <c r="AC155" s="204">
        <v>34100</v>
      </c>
      <c r="AD155" s="204">
        <v>39000</v>
      </c>
      <c r="AE155" s="204">
        <v>43850</v>
      </c>
      <c r="AF155" s="204">
        <v>48700</v>
      </c>
      <c r="AG155" s="204">
        <v>52600</v>
      </c>
      <c r="AH155" s="204">
        <v>56500</v>
      </c>
      <c r="AI155" s="204">
        <v>60400</v>
      </c>
      <c r="AJ155" s="204">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13200</v>
      </c>
      <c r="F156" s="293">
        <v>15100</v>
      </c>
      <c r="G156" s="293">
        <v>17000</v>
      </c>
      <c r="H156" s="293">
        <v>18850</v>
      </c>
      <c r="I156" s="293">
        <v>20400</v>
      </c>
      <c r="J156" s="293">
        <v>21900</v>
      </c>
      <c r="K156" s="293">
        <v>23400</v>
      </c>
      <c r="L156" s="293">
        <v>24900</v>
      </c>
      <c r="M156" s="295">
        <v>22000</v>
      </c>
      <c r="N156" s="295">
        <v>25150</v>
      </c>
      <c r="O156" s="295">
        <v>28300</v>
      </c>
      <c r="P156" s="295">
        <v>31400</v>
      </c>
      <c r="Q156" s="295">
        <v>33950</v>
      </c>
      <c r="R156" s="295">
        <v>36450</v>
      </c>
      <c r="S156" s="295">
        <v>38950</v>
      </c>
      <c r="T156" s="295">
        <v>41450</v>
      </c>
      <c r="U156" s="250">
        <v>26400</v>
      </c>
      <c r="V156" s="250">
        <v>30180</v>
      </c>
      <c r="W156" s="250">
        <v>33960</v>
      </c>
      <c r="X156" s="250">
        <v>37680</v>
      </c>
      <c r="Y156" s="250">
        <v>40740</v>
      </c>
      <c r="Z156" s="250">
        <v>43740</v>
      </c>
      <c r="AA156" s="250">
        <v>46740</v>
      </c>
      <c r="AB156" s="250">
        <v>49740</v>
      </c>
      <c r="AC156" s="204">
        <v>35200</v>
      </c>
      <c r="AD156" s="204">
        <v>40200</v>
      </c>
      <c r="AE156" s="204">
        <v>45250</v>
      </c>
      <c r="AF156" s="204">
        <v>50250</v>
      </c>
      <c r="AG156" s="204">
        <v>54300</v>
      </c>
      <c r="AH156" s="204">
        <v>58300</v>
      </c>
      <c r="AI156" s="204">
        <v>62350</v>
      </c>
      <c r="AJ156" s="204">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12800</v>
      </c>
      <c r="F157" s="293">
        <v>14600</v>
      </c>
      <c r="G157" s="293">
        <v>16450</v>
      </c>
      <c r="H157" s="293">
        <v>18250</v>
      </c>
      <c r="I157" s="293">
        <v>19750</v>
      </c>
      <c r="J157" s="293">
        <v>21200</v>
      </c>
      <c r="K157" s="293">
        <v>22650</v>
      </c>
      <c r="L157" s="293">
        <v>24100</v>
      </c>
      <c r="M157" s="295">
        <v>21350</v>
      </c>
      <c r="N157" s="295">
        <v>24400</v>
      </c>
      <c r="O157" s="295">
        <v>27450</v>
      </c>
      <c r="P157" s="295">
        <v>30450</v>
      </c>
      <c r="Q157" s="295">
        <v>32900</v>
      </c>
      <c r="R157" s="295">
        <v>35350</v>
      </c>
      <c r="S157" s="295">
        <v>37800</v>
      </c>
      <c r="T157" s="295">
        <v>40200</v>
      </c>
      <c r="U157" s="250">
        <v>25620</v>
      </c>
      <c r="V157" s="250">
        <v>29280</v>
      </c>
      <c r="W157" s="250">
        <v>32940</v>
      </c>
      <c r="X157" s="250">
        <v>36540</v>
      </c>
      <c r="Y157" s="250">
        <v>39480</v>
      </c>
      <c r="Z157" s="250">
        <v>42420</v>
      </c>
      <c r="AA157" s="250">
        <v>45360</v>
      </c>
      <c r="AB157" s="250">
        <v>48240</v>
      </c>
      <c r="AC157" s="204">
        <v>34100</v>
      </c>
      <c r="AD157" s="204">
        <v>39000</v>
      </c>
      <c r="AE157" s="204">
        <v>43850</v>
      </c>
      <c r="AF157" s="204">
        <v>48700</v>
      </c>
      <c r="AG157" s="204">
        <v>52600</v>
      </c>
      <c r="AH157" s="204">
        <v>56500</v>
      </c>
      <c r="AI157" s="204">
        <v>60400</v>
      </c>
      <c r="AJ157" s="204">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16350</v>
      </c>
      <c r="F158" s="293">
        <v>18700</v>
      </c>
      <c r="G158" s="293">
        <v>21050</v>
      </c>
      <c r="H158" s="293">
        <v>23350</v>
      </c>
      <c r="I158" s="293">
        <v>25250</v>
      </c>
      <c r="J158" s="293">
        <v>27100</v>
      </c>
      <c r="K158" s="293">
        <v>29000</v>
      </c>
      <c r="L158" s="293">
        <v>30850</v>
      </c>
      <c r="M158" s="295">
        <v>27300</v>
      </c>
      <c r="N158" s="295">
        <v>31200</v>
      </c>
      <c r="O158" s="295">
        <v>35100</v>
      </c>
      <c r="P158" s="295">
        <v>38950</v>
      </c>
      <c r="Q158" s="295">
        <v>42100</v>
      </c>
      <c r="R158" s="295">
        <v>45200</v>
      </c>
      <c r="S158" s="295">
        <v>48300</v>
      </c>
      <c r="T158" s="295">
        <v>51450</v>
      </c>
      <c r="U158" s="250">
        <v>32760</v>
      </c>
      <c r="V158" s="250">
        <v>37440</v>
      </c>
      <c r="W158" s="250">
        <v>42120</v>
      </c>
      <c r="X158" s="250">
        <v>46740</v>
      </c>
      <c r="Y158" s="250">
        <v>50520</v>
      </c>
      <c r="Z158" s="250">
        <v>54240</v>
      </c>
      <c r="AA158" s="250">
        <v>57960</v>
      </c>
      <c r="AB158" s="250">
        <v>61740</v>
      </c>
      <c r="AC158" s="204">
        <v>43650</v>
      </c>
      <c r="AD158" s="204">
        <v>49850</v>
      </c>
      <c r="AE158" s="204">
        <v>56100</v>
      </c>
      <c r="AF158" s="204">
        <v>62300</v>
      </c>
      <c r="AG158" s="204">
        <v>67300</v>
      </c>
      <c r="AH158" s="204">
        <v>72300</v>
      </c>
      <c r="AI158" s="204">
        <v>77300</v>
      </c>
      <c r="AJ158" s="204">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12800</v>
      </c>
      <c r="F159" s="293">
        <v>14600</v>
      </c>
      <c r="G159" s="293">
        <v>16450</v>
      </c>
      <c r="H159" s="293">
        <v>18250</v>
      </c>
      <c r="I159" s="293">
        <v>19750</v>
      </c>
      <c r="J159" s="293">
        <v>21200</v>
      </c>
      <c r="K159" s="293">
        <v>22650</v>
      </c>
      <c r="L159" s="293">
        <v>24100</v>
      </c>
      <c r="M159" s="295">
        <v>21350</v>
      </c>
      <c r="N159" s="295">
        <v>24400</v>
      </c>
      <c r="O159" s="295">
        <v>27450</v>
      </c>
      <c r="P159" s="295">
        <v>30450</v>
      </c>
      <c r="Q159" s="295">
        <v>32900</v>
      </c>
      <c r="R159" s="295">
        <v>35350</v>
      </c>
      <c r="S159" s="295">
        <v>37800</v>
      </c>
      <c r="T159" s="295">
        <v>40200</v>
      </c>
      <c r="U159" s="250">
        <v>25620</v>
      </c>
      <c r="V159" s="250">
        <v>29280</v>
      </c>
      <c r="W159" s="250">
        <v>32940</v>
      </c>
      <c r="X159" s="250">
        <v>36540</v>
      </c>
      <c r="Y159" s="250">
        <v>39480</v>
      </c>
      <c r="Z159" s="250">
        <v>42420</v>
      </c>
      <c r="AA159" s="250">
        <v>45360</v>
      </c>
      <c r="AB159" s="250">
        <v>48240</v>
      </c>
      <c r="AC159" s="204">
        <v>34100</v>
      </c>
      <c r="AD159" s="204">
        <v>39000</v>
      </c>
      <c r="AE159" s="204">
        <v>43850</v>
      </c>
      <c r="AF159" s="204">
        <v>48700</v>
      </c>
      <c r="AG159" s="204">
        <v>52600</v>
      </c>
      <c r="AH159" s="204">
        <v>56500</v>
      </c>
      <c r="AI159" s="204">
        <v>60400</v>
      </c>
      <c r="AJ159" s="204">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12800</v>
      </c>
      <c r="F160" s="293">
        <v>14600</v>
      </c>
      <c r="G160" s="293">
        <v>16450</v>
      </c>
      <c r="H160" s="293">
        <v>18250</v>
      </c>
      <c r="I160" s="293">
        <v>19750</v>
      </c>
      <c r="J160" s="293">
        <v>21200</v>
      </c>
      <c r="K160" s="293">
        <v>22650</v>
      </c>
      <c r="L160" s="293">
        <v>24100</v>
      </c>
      <c r="M160" s="295">
        <v>21350</v>
      </c>
      <c r="N160" s="295">
        <v>24400</v>
      </c>
      <c r="O160" s="295">
        <v>27450</v>
      </c>
      <c r="P160" s="295">
        <v>30450</v>
      </c>
      <c r="Q160" s="295">
        <v>32900</v>
      </c>
      <c r="R160" s="295">
        <v>35350</v>
      </c>
      <c r="S160" s="295">
        <v>37800</v>
      </c>
      <c r="T160" s="295">
        <v>40200</v>
      </c>
      <c r="U160" s="250">
        <v>25620</v>
      </c>
      <c r="V160" s="250">
        <v>29280</v>
      </c>
      <c r="W160" s="250">
        <v>32940</v>
      </c>
      <c r="X160" s="250">
        <v>36540</v>
      </c>
      <c r="Y160" s="250">
        <v>39480</v>
      </c>
      <c r="Z160" s="250">
        <v>42420</v>
      </c>
      <c r="AA160" s="250">
        <v>45360</v>
      </c>
      <c r="AB160" s="250">
        <v>48240</v>
      </c>
      <c r="AC160" s="204">
        <v>34100</v>
      </c>
      <c r="AD160" s="204">
        <v>39000</v>
      </c>
      <c r="AE160" s="204">
        <v>43850</v>
      </c>
      <c r="AF160" s="204">
        <v>48700</v>
      </c>
      <c r="AG160" s="204">
        <v>52600</v>
      </c>
      <c r="AH160" s="204">
        <v>56500</v>
      </c>
      <c r="AI160" s="204">
        <v>60400</v>
      </c>
      <c r="AJ160" s="204">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12800</v>
      </c>
      <c r="F161" s="293">
        <v>14600</v>
      </c>
      <c r="G161" s="293">
        <v>16450</v>
      </c>
      <c r="H161" s="293">
        <v>18250</v>
      </c>
      <c r="I161" s="293">
        <v>19750</v>
      </c>
      <c r="J161" s="293">
        <v>21200</v>
      </c>
      <c r="K161" s="293">
        <v>22650</v>
      </c>
      <c r="L161" s="293">
        <v>24100</v>
      </c>
      <c r="M161" s="295">
        <v>21350</v>
      </c>
      <c r="N161" s="295">
        <v>24400</v>
      </c>
      <c r="O161" s="295">
        <v>27450</v>
      </c>
      <c r="P161" s="295">
        <v>30450</v>
      </c>
      <c r="Q161" s="295">
        <v>32900</v>
      </c>
      <c r="R161" s="295">
        <v>35350</v>
      </c>
      <c r="S161" s="295">
        <v>37800</v>
      </c>
      <c r="T161" s="295">
        <v>40200</v>
      </c>
      <c r="U161" s="250">
        <v>25620</v>
      </c>
      <c r="V161" s="250">
        <v>29280</v>
      </c>
      <c r="W161" s="250">
        <v>32940</v>
      </c>
      <c r="X161" s="250">
        <v>36540</v>
      </c>
      <c r="Y161" s="250">
        <v>39480</v>
      </c>
      <c r="Z161" s="250">
        <v>42420</v>
      </c>
      <c r="AA161" s="250">
        <v>45360</v>
      </c>
      <c r="AB161" s="250">
        <v>48240</v>
      </c>
      <c r="AC161" s="204">
        <v>34100</v>
      </c>
      <c r="AD161" s="204">
        <v>39000</v>
      </c>
      <c r="AE161" s="204">
        <v>43850</v>
      </c>
      <c r="AF161" s="204">
        <v>48700</v>
      </c>
      <c r="AG161" s="204">
        <v>52600</v>
      </c>
      <c r="AH161" s="204">
        <v>56500</v>
      </c>
      <c r="AI161" s="204">
        <v>60400</v>
      </c>
      <c r="AJ161" s="204">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12800</v>
      </c>
      <c r="F162" s="293">
        <v>14600</v>
      </c>
      <c r="G162" s="293">
        <v>16450</v>
      </c>
      <c r="H162" s="293">
        <v>18250</v>
      </c>
      <c r="I162" s="293">
        <v>19750</v>
      </c>
      <c r="J162" s="293">
        <v>21200</v>
      </c>
      <c r="K162" s="293">
        <v>22650</v>
      </c>
      <c r="L162" s="293">
        <v>24100</v>
      </c>
      <c r="M162" s="295">
        <v>21350</v>
      </c>
      <c r="N162" s="295">
        <v>24400</v>
      </c>
      <c r="O162" s="295">
        <v>27450</v>
      </c>
      <c r="P162" s="295">
        <v>30450</v>
      </c>
      <c r="Q162" s="295">
        <v>32900</v>
      </c>
      <c r="R162" s="295">
        <v>35350</v>
      </c>
      <c r="S162" s="295">
        <v>37800</v>
      </c>
      <c r="T162" s="295">
        <v>40200</v>
      </c>
      <c r="U162" s="250">
        <v>25620</v>
      </c>
      <c r="V162" s="250">
        <v>29280</v>
      </c>
      <c r="W162" s="250">
        <v>32940</v>
      </c>
      <c r="X162" s="250">
        <v>36540</v>
      </c>
      <c r="Y162" s="250">
        <v>39480</v>
      </c>
      <c r="Z162" s="250">
        <v>42420</v>
      </c>
      <c r="AA162" s="250">
        <v>45360</v>
      </c>
      <c r="AB162" s="250">
        <v>48240</v>
      </c>
      <c r="AC162" s="204">
        <v>34100</v>
      </c>
      <c r="AD162" s="204">
        <v>39000</v>
      </c>
      <c r="AE162" s="204">
        <v>43850</v>
      </c>
      <c r="AF162" s="204">
        <v>48700</v>
      </c>
      <c r="AG162" s="204">
        <v>52600</v>
      </c>
      <c r="AH162" s="204">
        <v>56500</v>
      </c>
      <c r="AI162" s="204">
        <v>60400</v>
      </c>
      <c r="AJ162" s="204">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13150</v>
      </c>
      <c r="F163" s="293">
        <v>15000</v>
      </c>
      <c r="G163" s="293">
        <v>16900</v>
      </c>
      <c r="H163" s="293">
        <v>18750</v>
      </c>
      <c r="I163" s="293">
        <v>20250</v>
      </c>
      <c r="J163" s="293">
        <v>21750</v>
      </c>
      <c r="K163" s="293">
        <v>23250</v>
      </c>
      <c r="L163" s="293">
        <v>24750</v>
      </c>
      <c r="M163" s="295">
        <v>21900</v>
      </c>
      <c r="N163" s="295">
        <v>25000</v>
      </c>
      <c r="O163" s="295">
        <v>28150</v>
      </c>
      <c r="P163" s="295">
        <v>31250</v>
      </c>
      <c r="Q163" s="295">
        <v>33750</v>
      </c>
      <c r="R163" s="295">
        <v>36250</v>
      </c>
      <c r="S163" s="295">
        <v>38750</v>
      </c>
      <c r="T163" s="295">
        <v>41250</v>
      </c>
      <c r="U163" s="250">
        <v>26280</v>
      </c>
      <c r="V163" s="250">
        <v>30000</v>
      </c>
      <c r="W163" s="250">
        <v>33780</v>
      </c>
      <c r="X163" s="250">
        <v>37500</v>
      </c>
      <c r="Y163" s="250">
        <v>40500</v>
      </c>
      <c r="Z163" s="250">
        <v>43500</v>
      </c>
      <c r="AA163" s="250">
        <v>46500</v>
      </c>
      <c r="AB163" s="250">
        <v>49500</v>
      </c>
      <c r="AC163" s="204">
        <v>35000</v>
      </c>
      <c r="AD163" s="204">
        <v>40000</v>
      </c>
      <c r="AE163" s="204">
        <v>45000</v>
      </c>
      <c r="AF163" s="204">
        <v>50000</v>
      </c>
      <c r="AG163" s="204">
        <v>54000</v>
      </c>
      <c r="AH163" s="204">
        <v>58000</v>
      </c>
      <c r="AI163" s="204">
        <v>62000</v>
      </c>
      <c r="AJ163" s="204">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15150</v>
      </c>
      <c r="F164" s="293">
        <v>17300</v>
      </c>
      <c r="G164" s="293">
        <v>19450</v>
      </c>
      <c r="H164" s="293">
        <v>21600</v>
      </c>
      <c r="I164" s="293">
        <v>23350</v>
      </c>
      <c r="J164" s="293">
        <v>25100</v>
      </c>
      <c r="K164" s="293">
        <v>26800</v>
      </c>
      <c r="L164" s="293">
        <v>28550</v>
      </c>
      <c r="M164" s="295">
        <v>25200</v>
      </c>
      <c r="N164" s="295">
        <v>28800</v>
      </c>
      <c r="O164" s="295">
        <v>32400</v>
      </c>
      <c r="P164" s="295">
        <v>36000</v>
      </c>
      <c r="Q164" s="295">
        <v>38900</v>
      </c>
      <c r="R164" s="295">
        <v>41800</v>
      </c>
      <c r="S164" s="295">
        <v>44650</v>
      </c>
      <c r="T164" s="295">
        <v>47550</v>
      </c>
      <c r="U164" s="250">
        <v>30240</v>
      </c>
      <c r="V164" s="250">
        <v>34560</v>
      </c>
      <c r="W164" s="250">
        <v>38880</v>
      </c>
      <c r="X164" s="250">
        <v>43200</v>
      </c>
      <c r="Y164" s="250">
        <v>46680</v>
      </c>
      <c r="Z164" s="250">
        <v>50160</v>
      </c>
      <c r="AA164" s="250">
        <v>53580</v>
      </c>
      <c r="AB164" s="250">
        <v>57060</v>
      </c>
      <c r="AC164" s="204">
        <v>40350</v>
      </c>
      <c r="AD164" s="204">
        <v>46100</v>
      </c>
      <c r="AE164" s="204">
        <v>51850</v>
      </c>
      <c r="AF164" s="204">
        <v>57600</v>
      </c>
      <c r="AG164" s="204">
        <v>62250</v>
      </c>
      <c r="AH164" s="204">
        <v>66850</v>
      </c>
      <c r="AI164" s="204">
        <v>71450</v>
      </c>
      <c r="AJ164" s="204">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16100</v>
      </c>
      <c r="F165" s="293">
        <v>18400</v>
      </c>
      <c r="G165" s="293">
        <v>20700</v>
      </c>
      <c r="H165" s="293">
        <v>23000</v>
      </c>
      <c r="I165" s="293">
        <v>24850</v>
      </c>
      <c r="J165" s="293">
        <v>26700</v>
      </c>
      <c r="K165" s="293">
        <v>28550</v>
      </c>
      <c r="L165" s="293">
        <v>30400</v>
      </c>
      <c r="M165" s="295">
        <v>26850</v>
      </c>
      <c r="N165" s="295">
        <v>30700</v>
      </c>
      <c r="O165" s="295">
        <v>34550</v>
      </c>
      <c r="P165" s="295">
        <v>38350</v>
      </c>
      <c r="Q165" s="295">
        <v>41450</v>
      </c>
      <c r="R165" s="295">
        <v>44500</v>
      </c>
      <c r="S165" s="295">
        <v>47600</v>
      </c>
      <c r="T165" s="295">
        <v>50650</v>
      </c>
      <c r="U165" s="250">
        <v>32220</v>
      </c>
      <c r="V165" s="250">
        <v>36840</v>
      </c>
      <c r="W165" s="250">
        <v>41460</v>
      </c>
      <c r="X165" s="250">
        <v>46020</v>
      </c>
      <c r="Y165" s="250">
        <v>49740</v>
      </c>
      <c r="Z165" s="250">
        <v>53400</v>
      </c>
      <c r="AA165" s="250">
        <v>57120</v>
      </c>
      <c r="AB165" s="250">
        <v>60780</v>
      </c>
      <c r="AC165" s="204">
        <v>42950</v>
      </c>
      <c r="AD165" s="204">
        <v>49100</v>
      </c>
      <c r="AE165" s="204">
        <v>55250</v>
      </c>
      <c r="AF165" s="204">
        <v>61350</v>
      </c>
      <c r="AG165" s="204">
        <v>66300</v>
      </c>
      <c r="AH165" s="204">
        <v>71200</v>
      </c>
      <c r="AI165" s="204">
        <v>76100</v>
      </c>
      <c r="AJ165" s="204">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12800</v>
      </c>
      <c r="F166" s="293">
        <v>14600</v>
      </c>
      <c r="G166" s="293">
        <v>16450</v>
      </c>
      <c r="H166" s="293">
        <v>18250</v>
      </c>
      <c r="I166" s="293">
        <v>19750</v>
      </c>
      <c r="J166" s="293">
        <v>21200</v>
      </c>
      <c r="K166" s="293">
        <v>22650</v>
      </c>
      <c r="L166" s="293">
        <v>24100</v>
      </c>
      <c r="M166" s="295">
        <v>21350</v>
      </c>
      <c r="N166" s="295">
        <v>24400</v>
      </c>
      <c r="O166" s="295">
        <v>27450</v>
      </c>
      <c r="P166" s="295">
        <v>30450</v>
      </c>
      <c r="Q166" s="295">
        <v>32900</v>
      </c>
      <c r="R166" s="295">
        <v>35350</v>
      </c>
      <c r="S166" s="295">
        <v>37800</v>
      </c>
      <c r="T166" s="295">
        <v>40200</v>
      </c>
      <c r="U166" s="250">
        <v>25620</v>
      </c>
      <c r="V166" s="250">
        <v>29280</v>
      </c>
      <c r="W166" s="250">
        <v>32940</v>
      </c>
      <c r="X166" s="250">
        <v>36540</v>
      </c>
      <c r="Y166" s="250">
        <v>39480</v>
      </c>
      <c r="Z166" s="250">
        <v>42420</v>
      </c>
      <c r="AA166" s="250">
        <v>45360</v>
      </c>
      <c r="AB166" s="250">
        <v>48240</v>
      </c>
      <c r="AC166" s="204">
        <v>34100</v>
      </c>
      <c r="AD166" s="204">
        <v>39000</v>
      </c>
      <c r="AE166" s="204">
        <v>43850</v>
      </c>
      <c r="AF166" s="204">
        <v>48700</v>
      </c>
      <c r="AG166" s="204">
        <v>52600</v>
      </c>
      <c r="AH166" s="204">
        <v>56500</v>
      </c>
      <c r="AI166" s="204">
        <v>60400</v>
      </c>
      <c r="AJ166" s="204">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20000</v>
      </c>
      <c r="F167" s="293">
        <v>22850</v>
      </c>
      <c r="G167" s="293">
        <v>25700</v>
      </c>
      <c r="H167" s="293">
        <v>28550</v>
      </c>
      <c r="I167" s="293">
        <v>30850</v>
      </c>
      <c r="J167" s="293">
        <v>33150</v>
      </c>
      <c r="K167" s="293">
        <v>35450</v>
      </c>
      <c r="L167" s="293">
        <v>37700</v>
      </c>
      <c r="M167" s="295">
        <v>33350</v>
      </c>
      <c r="N167" s="295">
        <v>38100</v>
      </c>
      <c r="O167" s="295">
        <v>42850</v>
      </c>
      <c r="P167" s="295">
        <v>47600</v>
      </c>
      <c r="Q167" s="295">
        <v>51450</v>
      </c>
      <c r="R167" s="295">
        <v>55250</v>
      </c>
      <c r="S167" s="295">
        <v>59050</v>
      </c>
      <c r="T167" s="295">
        <v>62850</v>
      </c>
      <c r="U167" s="250">
        <v>40020</v>
      </c>
      <c r="V167" s="250">
        <v>45720</v>
      </c>
      <c r="W167" s="250">
        <v>51420</v>
      </c>
      <c r="X167" s="250">
        <v>57120</v>
      </c>
      <c r="Y167" s="250">
        <v>61740</v>
      </c>
      <c r="Z167" s="250">
        <v>66300</v>
      </c>
      <c r="AA167" s="250">
        <v>70860</v>
      </c>
      <c r="AB167" s="250">
        <v>75420</v>
      </c>
      <c r="AC167" s="204">
        <v>53350</v>
      </c>
      <c r="AD167" s="204">
        <v>60950</v>
      </c>
      <c r="AE167" s="204">
        <v>68550</v>
      </c>
      <c r="AF167" s="204">
        <v>76150</v>
      </c>
      <c r="AG167" s="204">
        <v>82250</v>
      </c>
      <c r="AH167" s="204">
        <v>88350</v>
      </c>
      <c r="AI167" s="204">
        <v>94450</v>
      </c>
      <c r="AJ167" s="204">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12900</v>
      </c>
      <c r="F168" s="293">
        <v>14750</v>
      </c>
      <c r="G168" s="293">
        <v>16600</v>
      </c>
      <c r="H168" s="293">
        <v>18400</v>
      </c>
      <c r="I168" s="293">
        <v>19900</v>
      </c>
      <c r="J168" s="293">
        <v>21350</v>
      </c>
      <c r="K168" s="293">
        <v>22850</v>
      </c>
      <c r="L168" s="293">
        <v>24300</v>
      </c>
      <c r="M168" s="295">
        <v>21500</v>
      </c>
      <c r="N168" s="295">
        <v>24600</v>
      </c>
      <c r="O168" s="295">
        <v>27650</v>
      </c>
      <c r="P168" s="295">
        <v>30700</v>
      </c>
      <c r="Q168" s="295">
        <v>33200</v>
      </c>
      <c r="R168" s="295">
        <v>35650</v>
      </c>
      <c r="S168" s="295">
        <v>38100</v>
      </c>
      <c r="T168" s="295">
        <v>40550</v>
      </c>
      <c r="U168" s="250">
        <v>25800</v>
      </c>
      <c r="V168" s="250">
        <v>29520</v>
      </c>
      <c r="W168" s="250">
        <v>33180</v>
      </c>
      <c r="X168" s="250">
        <v>36840</v>
      </c>
      <c r="Y168" s="250">
        <v>39840</v>
      </c>
      <c r="Z168" s="250">
        <v>42780</v>
      </c>
      <c r="AA168" s="250">
        <v>45720</v>
      </c>
      <c r="AB168" s="250">
        <v>48660</v>
      </c>
      <c r="AC168" s="204">
        <v>34400</v>
      </c>
      <c r="AD168" s="204">
        <v>39300</v>
      </c>
      <c r="AE168" s="204">
        <v>44200</v>
      </c>
      <c r="AF168" s="204">
        <v>49100</v>
      </c>
      <c r="AG168" s="204">
        <v>53050</v>
      </c>
      <c r="AH168" s="204">
        <v>57000</v>
      </c>
      <c r="AI168" s="204">
        <v>60900</v>
      </c>
      <c r="AJ168" s="204">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12800</v>
      </c>
      <c r="F169" s="293">
        <v>14600</v>
      </c>
      <c r="G169" s="293">
        <v>16450</v>
      </c>
      <c r="H169" s="293">
        <v>18250</v>
      </c>
      <c r="I169" s="293">
        <v>19750</v>
      </c>
      <c r="J169" s="293">
        <v>21200</v>
      </c>
      <c r="K169" s="293">
        <v>22650</v>
      </c>
      <c r="L169" s="293">
        <v>24100</v>
      </c>
      <c r="M169" s="295">
        <v>21350</v>
      </c>
      <c r="N169" s="295">
        <v>24400</v>
      </c>
      <c r="O169" s="295">
        <v>27450</v>
      </c>
      <c r="P169" s="295">
        <v>30450</v>
      </c>
      <c r="Q169" s="295">
        <v>32900</v>
      </c>
      <c r="R169" s="295">
        <v>35350</v>
      </c>
      <c r="S169" s="295">
        <v>37800</v>
      </c>
      <c r="T169" s="295">
        <v>40200</v>
      </c>
      <c r="U169" s="250">
        <v>25620</v>
      </c>
      <c r="V169" s="250">
        <v>29280</v>
      </c>
      <c r="W169" s="250">
        <v>32940</v>
      </c>
      <c r="X169" s="250">
        <v>36540</v>
      </c>
      <c r="Y169" s="250">
        <v>39480</v>
      </c>
      <c r="Z169" s="250">
        <v>42420</v>
      </c>
      <c r="AA169" s="250">
        <v>45360</v>
      </c>
      <c r="AB169" s="250">
        <v>48240</v>
      </c>
      <c r="AC169" s="204">
        <v>34100</v>
      </c>
      <c r="AD169" s="204">
        <v>39000</v>
      </c>
      <c r="AE169" s="204">
        <v>43850</v>
      </c>
      <c r="AF169" s="204">
        <v>48700</v>
      </c>
      <c r="AG169" s="204">
        <v>52600</v>
      </c>
      <c r="AH169" s="204">
        <v>56500</v>
      </c>
      <c r="AI169" s="204">
        <v>60400</v>
      </c>
      <c r="AJ169" s="204">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15650</v>
      </c>
      <c r="F170" s="293">
        <v>17850</v>
      </c>
      <c r="G170" s="293">
        <v>20100</v>
      </c>
      <c r="H170" s="293">
        <v>22300</v>
      </c>
      <c r="I170" s="293">
        <v>24100</v>
      </c>
      <c r="J170" s="293">
        <v>25900</v>
      </c>
      <c r="K170" s="293">
        <v>27700</v>
      </c>
      <c r="L170" s="293">
        <v>29450</v>
      </c>
      <c r="M170" s="295">
        <v>26050</v>
      </c>
      <c r="N170" s="295">
        <v>29750</v>
      </c>
      <c r="O170" s="295">
        <v>33450</v>
      </c>
      <c r="P170" s="295">
        <v>37150</v>
      </c>
      <c r="Q170" s="295">
        <v>40150</v>
      </c>
      <c r="R170" s="295">
        <v>43100</v>
      </c>
      <c r="S170" s="295">
        <v>46100</v>
      </c>
      <c r="T170" s="295">
        <v>49050</v>
      </c>
      <c r="U170" s="250">
        <v>31260</v>
      </c>
      <c r="V170" s="250">
        <v>35700</v>
      </c>
      <c r="W170" s="250">
        <v>40140</v>
      </c>
      <c r="X170" s="250">
        <v>44580</v>
      </c>
      <c r="Y170" s="250">
        <v>48180</v>
      </c>
      <c r="Z170" s="250">
        <v>51720</v>
      </c>
      <c r="AA170" s="250">
        <v>55320</v>
      </c>
      <c r="AB170" s="250">
        <v>58860</v>
      </c>
      <c r="AC170" s="204">
        <v>41650</v>
      </c>
      <c r="AD170" s="204">
        <v>47600</v>
      </c>
      <c r="AE170" s="204">
        <v>53550</v>
      </c>
      <c r="AF170" s="204">
        <v>59450</v>
      </c>
      <c r="AG170" s="204">
        <v>64250</v>
      </c>
      <c r="AH170" s="204">
        <v>69000</v>
      </c>
      <c r="AI170" s="204">
        <v>73750</v>
      </c>
      <c r="AJ170" s="204">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12800</v>
      </c>
      <c r="F171" s="293">
        <v>14600</v>
      </c>
      <c r="G171" s="293">
        <v>16450</v>
      </c>
      <c r="H171" s="293">
        <v>18250</v>
      </c>
      <c r="I171" s="293">
        <v>19750</v>
      </c>
      <c r="J171" s="293">
        <v>21200</v>
      </c>
      <c r="K171" s="293">
        <v>22650</v>
      </c>
      <c r="L171" s="293">
        <v>24100</v>
      </c>
      <c r="M171" s="295">
        <v>21350</v>
      </c>
      <c r="N171" s="295">
        <v>24400</v>
      </c>
      <c r="O171" s="295">
        <v>27450</v>
      </c>
      <c r="P171" s="295">
        <v>30450</v>
      </c>
      <c r="Q171" s="295">
        <v>32900</v>
      </c>
      <c r="R171" s="295">
        <v>35350</v>
      </c>
      <c r="S171" s="295">
        <v>37800</v>
      </c>
      <c r="T171" s="295">
        <v>40200</v>
      </c>
      <c r="U171" s="250">
        <v>25620</v>
      </c>
      <c r="V171" s="250">
        <v>29280</v>
      </c>
      <c r="W171" s="250">
        <v>32940</v>
      </c>
      <c r="X171" s="250">
        <v>36540</v>
      </c>
      <c r="Y171" s="250">
        <v>39480</v>
      </c>
      <c r="Z171" s="250">
        <v>42420</v>
      </c>
      <c r="AA171" s="250">
        <v>45360</v>
      </c>
      <c r="AB171" s="250">
        <v>48240</v>
      </c>
      <c r="AC171" s="204">
        <v>34100</v>
      </c>
      <c r="AD171" s="204">
        <v>39000</v>
      </c>
      <c r="AE171" s="204">
        <v>43850</v>
      </c>
      <c r="AF171" s="204">
        <v>48700</v>
      </c>
      <c r="AG171" s="204">
        <v>52600</v>
      </c>
      <c r="AH171" s="204">
        <v>56500</v>
      </c>
      <c r="AI171" s="204">
        <v>60400</v>
      </c>
      <c r="AJ171" s="204">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16650</v>
      </c>
      <c r="F172" s="293">
        <v>19000</v>
      </c>
      <c r="G172" s="293">
        <v>21400</v>
      </c>
      <c r="H172" s="293">
        <v>23750</v>
      </c>
      <c r="I172" s="293">
        <v>25650</v>
      </c>
      <c r="J172" s="293">
        <v>27550</v>
      </c>
      <c r="K172" s="293">
        <v>29450</v>
      </c>
      <c r="L172" s="293">
        <v>31350</v>
      </c>
      <c r="M172" s="295">
        <v>27750</v>
      </c>
      <c r="N172" s="295">
        <v>31700</v>
      </c>
      <c r="O172" s="295">
        <v>35650</v>
      </c>
      <c r="P172" s="295">
        <v>39600</v>
      </c>
      <c r="Q172" s="295">
        <v>42800</v>
      </c>
      <c r="R172" s="295">
        <v>45950</v>
      </c>
      <c r="S172" s="295">
        <v>49150</v>
      </c>
      <c r="T172" s="295">
        <v>52300</v>
      </c>
      <c r="U172" s="250">
        <v>33300</v>
      </c>
      <c r="V172" s="250">
        <v>38040</v>
      </c>
      <c r="W172" s="250">
        <v>42780</v>
      </c>
      <c r="X172" s="250">
        <v>47520</v>
      </c>
      <c r="Y172" s="250">
        <v>51360</v>
      </c>
      <c r="Z172" s="250">
        <v>55140</v>
      </c>
      <c r="AA172" s="250">
        <v>58980</v>
      </c>
      <c r="AB172" s="250">
        <v>62760</v>
      </c>
      <c r="AC172" s="204">
        <v>44350</v>
      </c>
      <c r="AD172" s="204">
        <v>50700</v>
      </c>
      <c r="AE172" s="204">
        <v>57050</v>
      </c>
      <c r="AF172" s="204">
        <v>63350</v>
      </c>
      <c r="AG172" s="204">
        <v>68450</v>
      </c>
      <c r="AH172" s="204">
        <v>73500</v>
      </c>
      <c r="AI172" s="204">
        <v>78600</v>
      </c>
      <c r="AJ172" s="204">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12800</v>
      </c>
      <c r="F173" s="293">
        <v>14600</v>
      </c>
      <c r="G173" s="293">
        <v>16450</v>
      </c>
      <c r="H173" s="293">
        <v>18250</v>
      </c>
      <c r="I173" s="293">
        <v>19750</v>
      </c>
      <c r="J173" s="293">
        <v>21200</v>
      </c>
      <c r="K173" s="293">
        <v>22650</v>
      </c>
      <c r="L173" s="293">
        <v>24100</v>
      </c>
      <c r="M173" s="295">
        <v>21350</v>
      </c>
      <c r="N173" s="295">
        <v>24400</v>
      </c>
      <c r="O173" s="295">
        <v>27450</v>
      </c>
      <c r="P173" s="295">
        <v>30450</v>
      </c>
      <c r="Q173" s="295">
        <v>32900</v>
      </c>
      <c r="R173" s="295">
        <v>35350</v>
      </c>
      <c r="S173" s="295">
        <v>37800</v>
      </c>
      <c r="T173" s="295">
        <v>40200</v>
      </c>
      <c r="U173" s="250">
        <v>25620</v>
      </c>
      <c r="V173" s="250">
        <v>29280</v>
      </c>
      <c r="W173" s="250">
        <v>32940</v>
      </c>
      <c r="X173" s="250">
        <v>36540</v>
      </c>
      <c r="Y173" s="250">
        <v>39480</v>
      </c>
      <c r="Z173" s="250">
        <v>42420</v>
      </c>
      <c r="AA173" s="250">
        <v>45360</v>
      </c>
      <c r="AB173" s="250">
        <v>48240</v>
      </c>
      <c r="AC173" s="204">
        <v>34100</v>
      </c>
      <c r="AD173" s="204">
        <v>39000</v>
      </c>
      <c r="AE173" s="204">
        <v>43850</v>
      </c>
      <c r="AF173" s="204">
        <v>48700</v>
      </c>
      <c r="AG173" s="204">
        <v>52600</v>
      </c>
      <c r="AH173" s="204">
        <v>56500</v>
      </c>
      <c r="AI173" s="204">
        <v>60400</v>
      </c>
      <c r="AJ173" s="204">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12800</v>
      </c>
      <c r="F174" s="293">
        <v>14600</v>
      </c>
      <c r="G174" s="293">
        <v>16450</v>
      </c>
      <c r="H174" s="293">
        <v>18250</v>
      </c>
      <c r="I174" s="293">
        <v>19750</v>
      </c>
      <c r="J174" s="293">
        <v>21200</v>
      </c>
      <c r="K174" s="293">
        <v>22650</v>
      </c>
      <c r="L174" s="293">
        <v>24100</v>
      </c>
      <c r="M174" s="295">
        <v>21350</v>
      </c>
      <c r="N174" s="295">
        <v>24400</v>
      </c>
      <c r="O174" s="295">
        <v>27450</v>
      </c>
      <c r="P174" s="295">
        <v>30450</v>
      </c>
      <c r="Q174" s="295">
        <v>32900</v>
      </c>
      <c r="R174" s="295">
        <v>35350</v>
      </c>
      <c r="S174" s="295">
        <v>37800</v>
      </c>
      <c r="T174" s="295">
        <v>40200</v>
      </c>
      <c r="U174" s="250">
        <v>25620</v>
      </c>
      <c r="V174" s="250">
        <v>29280</v>
      </c>
      <c r="W174" s="250">
        <v>32940</v>
      </c>
      <c r="X174" s="250">
        <v>36540</v>
      </c>
      <c r="Y174" s="250">
        <v>39480</v>
      </c>
      <c r="Z174" s="250">
        <v>42420</v>
      </c>
      <c r="AA174" s="250">
        <v>45360</v>
      </c>
      <c r="AB174" s="250">
        <v>48240</v>
      </c>
      <c r="AC174" s="204">
        <v>34100</v>
      </c>
      <c r="AD174" s="204">
        <v>39000</v>
      </c>
      <c r="AE174" s="204">
        <v>43850</v>
      </c>
      <c r="AF174" s="204">
        <v>48700</v>
      </c>
      <c r="AG174" s="204">
        <v>52600</v>
      </c>
      <c r="AH174" s="204">
        <v>56500</v>
      </c>
      <c r="AI174" s="204">
        <v>60400</v>
      </c>
      <c r="AJ174" s="204">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12800</v>
      </c>
      <c r="F175" s="293">
        <v>14600</v>
      </c>
      <c r="G175" s="293">
        <v>16450</v>
      </c>
      <c r="H175" s="293">
        <v>18250</v>
      </c>
      <c r="I175" s="293">
        <v>19750</v>
      </c>
      <c r="J175" s="293">
        <v>21200</v>
      </c>
      <c r="K175" s="293">
        <v>22650</v>
      </c>
      <c r="L175" s="293">
        <v>24100</v>
      </c>
      <c r="M175" s="295">
        <v>21350</v>
      </c>
      <c r="N175" s="295">
        <v>24400</v>
      </c>
      <c r="O175" s="295">
        <v>27450</v>
      </c>
      <c r="P175" s="295">
        <v>30450</v>
      </c>
      <c r="Q175" s="295">
        <v>32900</v>
      </c>
      <c r="R175" s="295">
        <v>35350</v>
      </c>
      <c r="S175" s="295">
        <v>37800</v>
      </c>
      <c r="T175" s="295">
        <v>40200</v>
      </c>
      <c r="U175" s="250">
        <v>25620</v>
      </c>
      <c r="V175" s="250">
        <v>29280</v>
      </c>
      <c r="W175" s="250">
        <v>32940</v>
      </c>
      <c r="X175" s="250">
        <v>36540</v>
      </c>
      <c r="Y175" s="250">
        <v>39480</v>
      </c>
      <c r="Z175" s="250">
        <v>42420</v>
      </c>
      <c r="AA175" s="250">
        <v>45360</v>
      </c>
      <c r="AB175" s="250">
        <v>48240</v>
      </c>
      <c r="AC175" s="204">
        <v>34100</v>
      </c>
      <c r="AD175" s="204">
        <v>39000</v>
      </c>
      <c r="AE175" s="204">
        <v>43850</v>
      </c>
      <c r="AF175" s="204">
        <v>48700</v>
      </c>
      <c r="AG175" s="204">
        <v>52600</v>
      </c>
      <c r="AH175" s="204">
        <v>56500</v>
      </c>
      <c r="AI175" s="204">
        <v>60400</v>
      </c>
      <c r="AJ175" s="204">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13950</v>
      </c>
      <c r="F176" s="293">
        <v>15950</v>
      </c>
      <c r="G176" s="293">
        <v>17950</v>
      </c>
      <c r="H176" s="293">
        <v>19900</v>
      </c>
      <c r="I176" s="293">
        <v>21500</v>
      </c>
      <c r="J176" s="293">
        <v>23100</v>
      </c>
      <c r="K176" s="293">
        <v>24700</v>
      </c>
      <c r="L176" s="293">
        <v>26300</v>
      </c>
      <c r="M176" s="295">
        <v>23250</v>
      </c>
      <c r="N176" s="295">
        <v>26600</v>
      </c>
      <c r="O176" s="295">
        <v>29900</v>
      </c>
      <c r="P176" s="295">
        <v>33200</v>
      </c>
      <c r="Q176" s="295">
        <v>35900</v>
      </c>
      <c r="R176" s="295">
        <v>38550</v>
      </c>
      <c r="S176" s="295">
        <v>41200</v>
      </c>
      <c r="T176" s="295">
        <v>43850</v>
      </c>
      <c r="U176" s="250">
        <v>27900</v>
      </c>
      <c r="V176" s="250">
        <v>31920</v>
      </c>
      <c r="W176" s="250">
        <v>35880</v>
      </c>
      <c r="X176" s="250">
        <v>39840</v>
      </c>
      <c r="Y176" s="250">
        <v>43080</v>
      </c>
      <c r="Z176" s="250">
        <v>46260</v>
      </c>
      <c r="AA176" s="250">
        <v>49440</v>
      </c>
      <c r="AB176" s="250">
        <v>52620</v>
      </c>
      <c r="AC176" s="204">
        <v>37200</v>
      </c>
      <c r="AD176" s="204">
        <v>42500</v>
      </c>
      <c r="AE176" s="204">
        <v>47800</v>
      </c>
      <c r="AF176" s="204">
        <v>53100</v>
      </c>
      <c r="AG176" s="204">
        <v>57350</v>
      </c>
      <c r="AH176" s="204">
        <v>61600</v>
      </c>
      <c r="AI176" s="204">
        <v>65850</v>
      </c>
      <c r="AJ176" s="204">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12800</v>
      </c>
      <c r="F177" s="293">
        <v>14600</v>
      </c>
      <c r="G177" s="293">
        <v>16450</v>
      </c>
      <c r="H177" s="293">
        <v>18250</v>
      </c>
      <c r="I177" s="293">
        <v>19750</v>
      </c>
      <c r="J177" s="293">
        <v>21200</v>
      </c>
      <c r="K177" s="293">
        <v>22650</v>
      </c>
      <c r="L177" s="293">
        <v>24100</v>
      </c>
      <c r="M177" s="295">
        <v>21350</v>
      </c>
      <c r="N177" s="295">
        <v>24400</v>
      </c>
      <c r="O177" s="295">
        <v>27450</v>
      </c>
      <c r="P177" s="295">
        <v>30450</v>
      </c>
      <c r="Q177" s="295">
        <v>32900</v>
      </c>
      <c r="R177" s="295">
        <v>35350</v>
      </c>
      <c r="S177" s="295">
        <v>37800</v>
      </c>
      <c r="T177" s="295">
        <v>40200</v>
      </c>
      <c r="U177" s="250">
        <v>25620</v>
      </c>
      <c r="V177" s="250">
        <v>29280</v>
      </c>
      <c r="W177" s="250">
        <v>32940</v>
      </c>
      <c r="X177" s="250">
        <v>36540</v>
      </c>
      <c r="Y177" s="250">
        <v>39480</v>
      </c>
      <c r="Z177" s="250">
        <v>42420</v>
      </c>
      <c r="AA177" s="250">
        <v>45360</v>
      </c>
      <c r="AB177" s="250">
        <v>48240</v>
      </c>
      <c r="AC177" s="204">
        <v>34100</v>
      </c>
      <c r="AD177" s="204">
        <v>39000</v>
      </c>
      <c r="AE177" s="204">
        <v>43850</v>
      </c>
      <c r="AF177" s="204">
        <v>48700</v>
      </c>
      <c r="AG177" s="204">
        <v>52600</v>
      </c>
      <c r="AH177" s="204">
        <v>56500</v>
      </c>
      <c r="AI177" s="204">
        <v>60400</v>
      </c>
      <c r="AJ177" s="204">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12800</v>
      </c>
      <c r="F178" s="293">
        <v>14600</v>
      </c>
      <c r="G178" s="293">
        <v>16450</v>
      </c>
      <c r="H178" s="293">
        <v>18250</v>
      </c>
      <c r="I178" s="293">
        <v>19750</v>
      </c>
      <c r="J178" s="293">
        <v>21200</v>
      </c>
      <c r="K178" s="293">
        <v>22650</v>
      </c>
      <c r="L178" s="293">
        <v>24100</v>
      </c>
      <c r="M178" s="295">
        <v>21350</v>
      </c>
      <c r="N178" s="295">
        <v>24400</v>
      </c>
      <c r="O178" s="295">
        <v>27450</v>
      </c>
      <c r="P178" s="295">
        <v>30450</v>
      </c>
      <c r="Q178" s="295">
        <v>32900</v>
      </c>
      <c r="R178" s="295">
        <v>35350</v>
      </c>
      <c r="S178" s="295">
        <v>37800</v>
      </c>
      <c r="T178" s="295">
        <v>40200</v>
      </c>
      <c r="U178" s="250">
        <v>25620</v>
      </c>
      <c r="V178" s="250">
        <v>29280</v>
      </c>
      <c r="W178" s="250">
        <v>32940</v>
      </c>
      <c r="X178" s="250">
        <v>36540</v>
      </c>
      <c r="Y178" s="250">
        <v>39480</v>
      </c>
      <c r="Z178" s="250">
        <v>42420</v>
      </c>
      <c r="AA178" s="250">
        <v>45360</v>
      </c>
      <c r="AB178" s="250">
        <v>48240</v>
      </c>
      <c r="AC178" s="204">
        <v>34100</v>
      </c>
      <c r="AD178" s="204">
        <v>39000</v>
      </c>
      <c r="AE178" s="204">
        <v>43850</v>
      </c>
      <c r="AF178" s="204">
        <v>48700</v>
      </c>
      <c r="AG178" s="204">
        <v>52600</v>
      </c>
      <c r="AH178" s="204">
        <v>56500</v>
      </c>
      <c r="AI178" s="204">
        <v>60400</v>
      </c>
      <c r="AJ178" s="204">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13300</v>
      </c>
      <c r="F179" s="293">
        <v>15200</v>
      </c>
      <c r="G179" s="293">
        <v>17100</v>
      </c>
      <c r="H179" s="293">
        <v>19000</v>
      </c>
      <c r="I179" s="293">
        <v>20550</v>
      </c>
      <c r="J179" s="293">
        <v>22050</v>
      </c>
      <c r="K179" s="293">
        <v>23600</v>
      </c>
      <c r="L179" s="293">
        <v>25100</v>
      </c>
      <c r="M179" s="295">
        <v>22200</v>
      </c>
      <c r="N179" s="295">
        <v>25350</v>
      </c>
      <c r="O179" s="295">
        <v>28500</v>
      </c>
      <c r="P179" s="295">
        <v>31650</v>
      </c>
      <c r="Q179" s="295">
        <v>34200</v>
      </c>
      <c r="R179" s="295">
        <v>36750</v>
      </c>
      <c r="S179" s="295">
        <v>39250</v>
      </c>
      <c r="T179" s="295">
        <v>41800</v>
      </c>
      <c r="U179" s="250">
        <v>26640</v>
      </c>
      <c r="V179" s="250">
        <v>30420</v>
      </c>
      <c r="W179" s="250">
        <v>34200</v>
      </c>
      <c r="X179" s="250">
        <v>37980</v>
      </c>
      <c r="Y179" s="250">
        <v>41040</v>
      </c>
      <c r="Z179" s="250">
        <v>44100</v>
      </c>
      <c r="AA179" s="250">
        <v>47100</v>
      </c>
      <c r="AB179" s="250">
        <v>50160</v>
      </c>
      <c r="AC179" s="204">
        <v>35500</v>
      </c>
      <c r="AD179" s="204">
        <v>40550</v>
      </c>
      <c r="AE179" s="204">
        <v>45600</v>
      </c>
      <c r="AF179" s="204">
        <v>50650</v>
      </c>
      <c r="AG179" s="204">
        <v>54750</v>
      </c>
      <c r="AH179" s="204">
        <v>58800</v>
      </c>
      <c r="AI179" s="204">
        <v>62850</v>
      </c>
      <c r="AJ179" s="204">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14600</v>
      </c>
      <c r="F180" s="293">
        <v>16650</v>
      </c>
      <c r="G180" s="293">
        <v>18750</v>
      </c>
      <c r="H180" s="293">
        <v>20800</v>
      </c>
      <c r="I180" s="293">
        <v>22500</v>
      </c>
      <c r="J180" s="293">
        <v>24150</v>
      </c>
      <c r="K180" s="293">
        <v>25800</v>
      </c>
      <c r="L180" s="293">
        <v>27500</v>
      </c>
      <c r="M180" s="295">
        <v>24300</v>
      </c>
      <c r="N180" s="295">
        <v>27750</v>
      </c>
      <c r="O180" s="295">
        <v>31200</v>
      </c>
      <c r="P180" s="295">
        <v>34650</v>
      </c>
      <c r="Q180" s="295">
        <v>37450</v>
      </c>
      <c r="R180" s="295">
        <v>40200</v>
      </c>
      <c r="S180" s="295">
        <v>43000</v>
      </c>
      <c r="T180" s="295">
        <v>45750</v>
      </c>
      <c r="U180" s="250">
        <v>29160</v>
      </c>
      <c r="V180" s="250">
        <v>33300</v>
      </c>
      <c r="W180" s="250">
        <v>37440</v>
      </c>
      <c r="X180" s="250">
        <v>41580</v>
      </c>
      <c r="Y180" s="250">
        <v>44940</v>
      </c>
      <c r="Z180" s="250">
        <v>48240</v>
      </c>
      <c r="AA180" s="250">
        <v>51600</v>
      </c>
      <c r="AB180" s="250">
        <v>54900</v>
      </c>
      <c r="AC180" s="204">
        <v>38850</v>
      </c>
      <c r="AD180" s="204">
        <v>44400</v>
      </c>
      <c r="AE180" s="204">
        <v>49950</v>
      </c>
      <c r="AF180" s="204">
        <v>55450</v>
      </c>
      <c r="AG180" s="204">
        <v>59900</v>
      </c>
      <c r="AH180" s="204">
        <v>64350</v>
      </c>
      <c r="AI180" s="204">
        <v>68800</v>
      </c>
      <c r="AJ180" s="204">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13700</v>
      </c>
      <c r="F181" s="293">
        <v>15650</v>
      </c>
      <c r="G181" s="293">
        <v>17600</v>
      </c>
      <c r="H181" s="293">
        <v>19550</v>
      </c>
      <c r="I181" s="293">
        <v>21150</v>
      </c>
      <c r="J181" s="293">
        <v>22700</v>
      </c>
      <c r="K181" s="293">
        <v>24250</v>
      </c>
      <c r="L181" s="293">
        <v>25850</v>
      </c>
      <c r="M181" s="295">
        <v>22800</v>
      </c>
      <c r="N181" s="295">
        <v>26050</v>
      </c>
      <c r="O181" s="295">
        <v>29300</v>
      </c>
      <c r="P181" s="295">
        <v>32550</v>
      </c>
      <c r="Q181" s="295">
        <v>35200</v>
      </c>
      <c r="R181" s="295">
        <v>37800</v>
      </c>
      <c r="S181" s="295">
        <v>40400</v>
      </c>
      <c r="T181" s="295">
        <v>43000</v>
      </c>
      <c r="U181" s="250">
        <v>27360</v>
      </c>
      <c r="V181" s="250">
        <v>31260</v>
      </c>
      <c r="W181" s="250">
        <v>35160</v>
      </c>
      <c r="X181" s="250">
        <v>39060</v>
      </c>
      <c r="Y181" s="250">
        <v>42240</v>
      </c>
      <c r="Z181" s="250">
        <v>45360</v>
      </c>
      <c r="AA181" s="250">
        <v>48480</v>
      </c>
      <c r="AB181" s="250">
        <v>51600</v>
      </c>
      <c r="AC181" s="204">
        <v>36500</v>
      </c>
      <c r="AD181" s="204">
        <v>41700</v>
      </c>
      <c r="AE181" s="204">
        <v>46900</v>
      </c>
      <c r="AF181" s="204">
        <v>52100</v>
      </c>
      <c r="AG181" s="204">
        <v>56300</v>
      </c>
      <c r="AH181" s="204">
        <v>60450</v>
      </c>
      <c r="AI181" s="204">
        <v>64650</v>
      </c>
      <c r="AJ181" s="204">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16300</v>
      </c>
      <c r="F182" s="293">
        <v>18600</v>
      </c>
      <c r="G182" s="293">
        <v>20950</v>
      </c>
      <c r="H182" s="293">
        <v>23250</v>
      </c>
      <c r="I182" s="293">
        <v>25150</v>
      </c>
      <c r="J182" s="293">
        <v>27000</v>
      </c>
      <c r="K182" s="293">
        <v>28850</v>
      </c>
      <c r="L182" s="293">
        <v>30700</v>
      </c>
      <c r="M182" s="295">
        <v>27150</v>
      </c>
      <c r="N182" s="295">
        <v>31000</v>
      </c>
      <c r="O182" s="295">
        <v>34900</v>
      </c>
      <c r="P182" s="295">
        <v>38750</v>
      </c>
      <c r="Q182" s="295">
        <v>41850</v>
      </c>
      <c r="R182" s="295">
        <v>44950</v>
      </c>
      <c r="S182" s="295">
        <v>48050</v>
      </c>
      <c r="T182" s="295">
        <v>51150</v>
      </c>
      <c r="U182" s="250">
        <v>32580</v>
      </c>
      <c r="V182" s="250">
        <v>37200</v>
      </c>
      <c r="W182" s="250">
        <v>41880</v>
      </c>
      <c r="X182" s="250">
        <v>46500</v>
      </c>
      <c r="Y182" s="250">
        <v>50220</v>
      </c>
      <c r="Z182" s="250">
        <v>53940</v>
      </c>
      <c r="AA182" s="250">
        <v>57660</v>
      </c>
      <c r="AB182" s="250">
        <v>61380</v>
      </c>
      <c r="AC182" s="204">
        <v>43400</v>
      </c>
      <c r="AD182" s="204">
        <v>49600</v>
      </c>
      <c r="AE182" s="204">
        <v>55800</v>
      </c>
      <c r="AF182" s="204">
        <v>62000</v>
      </c>
      <c r="AG182" s="204">
        <v>67000</v>
      </c>
      <c r="AH182" s="204">
        <v>71950</v>
      </c>
      <c r="AI182" s="204">
        <v>76900</v>
      </c>
      <c r="AJ182" s="204">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13850</v>
      </c>
      <c r="F183" s="293">
        <v>15800</v>
      </c>
      <c r="G183" s="293">
        <v>17800</v>
      </c>
      <c r="H183" s="293">
        <v>19750</v>
      </c>
      <c r="I183" s="293">
        <v>21350</v>
      </c>
      <c r="J183" s="293">
        <v>22950</v>
      </c>
      <c r="K183" s="293">
        <v>24500</v>
      </c>
      <c r="L183" s="293">
        <v>26100</v>
      </c>
      <c r="M183" s="295">
        <v>23050</v>
      </c>
      <c r="N183" s="295">
        <v>26350</v>
      </c>
      <c r="O183" s="295">
        <v>29650</v>
      </c>
      <c r="P183" s="295">
        <v>32900</v>
      </c>
      <c r="Q183" s="295">
        <v>35550</v>
      </c>
      <c r="R183" s="295">
        <v>38200</v>
      </c>
      <c r="S183" s="295">
        <v>40800</v>
      </c>
      <c r="T183" s="295">
        <v>43450</v>
      </c>
      <c r="U183" s="250">
        <v>27660</v>
      </c>
      <c r="V183" s="250">
        <v>31620</v>
      </c>
      <c r="W183" s="250">
        <v>35580</v>
      </c>
      <c r="X183" s="250">
        <v>39480</v>
      </c>
      <c r="Y183" s="250">
        <v>42660</v>
      </c>
      <c r="Z183" s="250">
        <v>45840</v>
      </c>
      <c r="AA183" s="250">
        <v>48960</v>
      </c>
      <c r="AB183" s="250">
        <v>52140</v>
      </c>
      <c r="AC183" s="204">
        <v>36900</v>
      </c>
      <c r="AD183" s="204">
        <v>42150</v>
      </c>
      <c r="AE183" s="204">
        <v>47400</v>
      </c>
      <c r="AF183" s="204">
        <v>52650</v>
      </c>
      <c r="AG183" s="204">
        <v>56900</v>
      </c>
      <c r="AH183" s="204">
        <v>61100</v>
      </c>
      <c r="AI183" s="204">
        <v>65300</v>
      </c>
      <c r="AJ183" s="204">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12800</v>
      </c>
      <c r="F184" s="293">
        <v>14600</v>
      </c>
      <c r="G184" s="293">
        <v>16450</v>
      </c>
      <c r="H184" s="293">
        <v>18250</v>
      </c>
      <c r="I184" s="293">
        <v>19750</v>
      </c>
      <c r="J184" s="293">
        <v>21200</v>
      </c>
      <c r="K184" s="293">
        <v>22650</v>
      </c>
      <c r="L184" s="293">
        <v>24100</v>
      </c>
      <c r="M184" s="295">
        <v>21350</v>
      </c>
      <c r="N184" s="295">
        <v>24400</v>
      </c>
      <c r="O184" s="295">
        <v>27450</v>
      </c>
      <c r="P184" s="295">
        <v>30450</v>
      </c>
      <c r="Q184" s="295">
        <v>32900</v>
      </c>
      <c r="R184" s="295">
        <v>35350</v>
      </c>
      <c r="S184" s="295">
        <v>37800</v>
      </c>
      <c r="T184" s="295">
        <v>40200</v>
      </c>
      <c r="U184" s="250">
        <v>25620</v>
      </c>
      <c r="V184" s="250">
        <v>29280</v>
      </c>
      <c r="W184" s="250">
        <v>32940</v>
      </c>
      <c r="X184" s="250">
        <v>36540</v>
      </c>
      <c r="Y184" s="250">
        <v>39480</v>
      </c>
      <c r="Z184" s="250">
        <v>42420</v>
      </c>
      <c r="AA184" s="250">
        <v>45360</v>
      </c>
      <c r="AB184" s="250">
        <v>48240</v>
      </c>
      <c r="AC184" s="204">
        <v>34100</v>
      </c>
      <c r="AD184" s="204">
        <v>39000</v>
      </c>
      <c r="AE184" s="204">
        <v>43850</v>
      </c>
      <c r="AF184" s="204">
        <v>48700</v>
      </c>
      <c r="AG184" s="204">
        <v>52600</v>
      </c>
      <c r="AH184" s="204">
        <v>56500</v>
      </c>
      <c r="AI184" s="204">
        <v>60400</v>
      </c>
      <c r="AJ184" s="204">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12800</v>
      </c>
      <c r="F185" s="293">
        <v>14600</v>
      </c>
      <c r="G185" s="293">
        <v>16450</v>
      </c>
      <c r="H185" s="293">
        <v>18250</v>
      </c>
      <c r="I185" s="293">
        <v>19750</v>
      </c>
      <c r="J185" s="293">
        <v>21200</v>
      </c>
      <c r="K185" s="293">
        <v>22650</v>
      </c>
      <c r="L185" s="293">
        <v>24100</v>
      </c>
      <c r="M185" s="295">
        <v>21350</v>
      </c>
      <c r="N185" s="295">
        <v>24400</v>
      </c>
      <c r="O185" s="295">
        <v>27450</v>
      </c>
      <c r="P185" s="295">
        <v>30450</v>
      </c>
      <c r="Q185" s="295">
        <v>32900</v>
      </c>
      <c r="R185" s="295">
        <v>35350</v>
      </c>
      <c r="S185" s="295">
        <v>37800</v>
      </c>
      <c r="T185" s="295">
        <v>40200</v>
      </c>
      <c r="U185" s="250">
        <v>25620</v>
      </c>
      <c r="V185" s="250">
        <v>29280</v>
      </c>
      <c r="W185" s="250">
        <v>32940</v>
      </c>
      <c r="X185" s="250">
        <v>36540</v>
      </c>
      <c r="Y185" s="250">
        <v>39480</v>
      </c>
      <c r="Z185" s="250">
        <v>42420</v>
      </c>
      <c r="AA185" s="250">
        <v>45360</v>
      </c>
      <c r="AB185" s="250">
        <v>48240</v>
      </c>
      <c r="AC185" s="204">
        <v>34100</v>
      </c>
      <c r="AD185" s="204">
        <v>39000</v>
      </c>
      <c r="AE185" s="204">
        <v>43850</v>
      </c>
      <c r="AF185" s="204">
        <v>48700</v>
      </c>
      <c r="AG185" s="204">
        <v>52600</v>
      </c>
      <c r="AH185" s="204">
        <v>56500</v>
      </c>
      <c r="AI185" s="204">
        <v>60400</v>
      </c>
      <c r="AJ185" s="204">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17000</v>
      </c>
      <c r="F186" s="293">
        <v>19400</v>
      </c>
      <c r="G186" s="293">
        <v>21850</v>
      </c>
      <c r="H186" s="293">
        <v>24250</v>
      </c>
      <c r="I186" s="293">
        <v>26200</v>
      </c>
      <c r="J186" s="293">
        <v>28150</v>
      </c>
      <c r="K186" s="293">
        <v>30100</v>
      </c>
      <c r="L186" s="293">
        <v>32050</v>
      </c>
      <c r="M186" s="295">
        <v>28300</v>
      </c>
      <c r="N186" s="295">
        <v>32350</v>
      </c>
      <c r="O186" s="295">
        <v>36400</v>
      </c>
      <c r="P186" s="295">
        <v>40400</v>
      </c>
      <c r="Q186" s="295">
        <v>43650</v>
      </c>
      <c r="R186" s="295">
        <v>46900</v>
      </c>
      <c r="S186" s="295">
        <v>50100</v>
      </c>
      <c r="T186" s="295">
        <v>53350</v>
      </c>
      <c r="U186" s="250">
        <v>33960</v>
      </c>
      <c r="V186" s="250">
        <v>38820</v>
      </c>
      <c r="W186" s="250">
        <v>43680</v>
      </c>
      <c r="X186" s="250">
        <v>48480</v>
      </c>
      <c r="Y186" s="250">
        <v>52380</v>
      </c>
      <c r="Z186" s="250">
        <v>56280</v>
      </c>
      <c r="AA186" s="250">
        <v>60120</v>
      </c>
      <c r="AB186" s="250">
        <v>64020</v>
      </c>
      <c r="AC186" s="204">
        <v>45300</v>
      </c>
      <c r="AD186" s="204">
        <v>51750</v>
      </c>
      <c r="AE186" s="204">
        <v>58200</v>
      </c>
      <c r="AF186" s="204">
        <v>64650</v>
      </c>
      <c r="AG186" s="204">
        <v>69850</v>
      </c>
      <c r="AH186" s="204">
        <v>75000</v>
      </c>
      <c r="AI186" s="204">
        <v>80200</v>
      </c>
      <c r="AJ186" s="204">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13000</v>
      </c>
      <c r="F187" s="293">
        <v>14850</v>
      </c>
      <c r="G187" s="293">
        <v>16700</v>
      </c>
      <c r="H187" s="293">
        <v>18550</v>
      </c>
      <c r="I187" s="293">
        <v>20050</v>
      </c>
      <c r="J187" s="293">
        <v>21550</v>
      </c>
      <c r="K187" s="293">
        <v>23050</v>
      </c>
      <c r="L187" s="293">
        <v>24500</v>
      </c>
      <c r="M187" s="295">
        <v>21650</v>
      </c>
      <c r="N187" s="295">
        <v>24750</v>
      </c>
      <c r="O187" s="295">
        <v>27850</v>
      </c>
      <c r="P187" s="295">
        <v>30900</v>
      </c>
      <c r="Q187" s="295">
        <v>33400</v>
      </c>
      <c r="R187" s="295">
        <v>35850</v>
      </c>
      <c r="S187" s="295">
        <v>38350</v>
      </c>
      <c r="T187" s="295">
        <v>40800</v>
      </c>
      <c r="U187" s="250">
        <v>25980</v>
      </c>
      <c r="V187" s="250">
        <v>29700</v>
      </c>
      <c r="W187" s="250">
        <v>33420</v>
      </c>
      <c r="X187" s="250">
        <v>37080</v>
      </c>
      <c r="Y187" s="250">
        <v>40080</v>
      </c>
      <c r="Z187" s="250">
        <v>43020</v>
      </c>
      <c r="AA187" s="250">
        <v>46020</v>
      </c>
      <c r="AB187" s="250">
        <v>48960</v>
      </c>
      <c r="AC187" s="204">
        <v>34650</v>
      </c>
      <c r="AD187" s="204">
        <v>39600</v>
      </c>
      <c r="AE187" s="204">
        <v>44550</v>
      </c>
      <c r="AF187" s="204">
        <v>49450</v>
      </c>
      <c r="AG187" s="204">
        <v>53450</v>
      </c>
      <c r="AH187" s="204">
        <v>57400</v>
      </c>
      <c r="AI187" s="204">
        <v>61350</v>
      </c>
      <c r="AJ187" s="204">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14850</v>
      </c>
      <c r="F188" s="293">
        <v>16950</v>
      </c>
      <c r="G188" s="293">
        <v>19050</v>
      </c>
      <c r="H188" s="293">
        <v>21150</v>
      </c>
      <c r="I188" s="293">
        <v>22850</v>
      </c>
      <c r="J188" s="293">
        <v>24550</v>
      </c>
      <c r="K188" s="293">
        <v>26250</v>
      </c>
      <c r="L188" s="293">
        <v>27950</v>
      </c>
      <c r="M188" s="295">
        <v>24700</v>
      </c>
      <c r="N188" s="295">
        <v>28200</v>
      </c>
      <c r="O188" s="295">
        <v>31750</v>
      </c>
      <c r="P188" s="295">
        <v>35250</v>
      </c>
      <c r="Q188" s="295">
        <v>38100</v>
      </c>
      <c r="R188" s="295">
        <v>40900</v>
      </c>
      <c r="S188" s="295">
        <v>43750</v>
      </c>
      <c r="T188" s="295">
        <v>46550</v>
      </c>
      <c r="U188" s="250">
        <v>29640</v>
      </c>
      <c r="V188" s="250">
        <v>33840</v>
      </c>
      <c r="W188" s="250">
        <v>38100</v>
      </c>
      <c r="X188" s="250">
        <v>42300</v>
      </c>
      <c r="Y188" s="250">
        <v>45720</v>
      </c>
      <c r="Z188" s="250">
        <v>49080</v>
      </c>
      <c r="AA188" s="250">
        <v>52500</v>
      </c>
      <c r="AB188" s="250">
        <v>55860</v>
      </c>
      <c r="AC188" s="204">
        <v>39500</v>
      </c>
      <c r="AD188" s="204">
        <v>45150</v>
      </c>
      <c r="AE188" s="204">
        <v>50800</v>
      </c>
      <c r="AF188" s="204">
        <v>56400</v>
      </c>
      <c r="AG188" s="204">
        <v>60950</v>
      </c>
      <c r="AH188" s="204">
        <v>65450</v>
      </c>
      <c r="AI188" s="204">
        <v>69950</v>
      </c>
      <c r="AJ188" s="204">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12800</v>
      </c>
      <c r="F189" s="293">
        <v>14600</v>
      </c>
      <c r="G189" s="293">
        <v>16450</v>
      </c>
      <c r="H189" s="293">
        <v>18250</v>
      </c>
      <c r="I189" s="293">
        <v>19750</v>
      </c>
      <c r="J189" s="293">
        <v>21200</v>
      </c>
      <c r="K189" s="293">
        <v>22650</v>
      </c>
      <c r="L189" s="293">
        <v>24100</v>
      </c>
      <c r="M189" s="295">
        <v>21350</v>
      </c>
      <c r="N189" s="295">
        <v>24400</v>
      </c>
      <c r="O189" s="295">
        <v>27450</v>
      </c>
      <c r="P189" s="295">
        <v>30450</v>
      </c>
      <c r="Q189" s="295">
        <v>32900</v>
      </c>
      <c r="R189" s="295">
        <v>35350</v>
      </c>
      <c r="S189" s="295">
        <v>37800</v>
      </c>
      <c r="T189" s="295">
        <v>40200</v>
      </c>
      <c r="U189" s="250">
        <v>25620</v>
      </c>
      <c r="V189" s="250">
        <v>29280</v>
      </c>
      <c r="W189" s="250">
        <v>32940</v>
      </c>
      <c r="X189" s="250">
        <v>36540</v>
      </c>
      <c r="Y189" s="250">
        <v>39480</v>
      </c>
      <c r="Z189" s="250">
        <v>42420</v>
      </c>
      <c r="AA189" s="250">
        <v>45360</v>
      </c>
      <c r="AB189" s="250">
        <v>48240</v>
      </c>
      <c r="AC189" s="204">
        <v>34100</v>
      </c>
      <c r="AD189" s="204">
        <v>39000</v>
      </c>
      <c r="AE189" s="204">
        <v>43850</v>
      </c>
      <c r="AF189" s="204">
        <v>48700</v>
      </c>
      <c r="AG189" s="204">
        <v>52600</v>
      </c>
      <c r="AH189" s="204">
        <v>56500</v>
      </c>
      <c r="AI189" s="204">
        <v>60400</v>
      </c>
      <c r="AJ189" s="204">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15050</v>
      </c>
      <c r="F190" s="293">
        <v>17200</v>
      </c>
      <c r="G190" s="293">
        <v>19350</v>
      </c>
      <c r="H190" s="293">
        <v>21450</v>
      </c>
      <c r="I190" s="293">
        <v>23200</v>
      </c>
      <c r="J190" s="293">
        <v>24900</v>
      </c>
      <c r="K190" s="293">
        <v>26600</v>
      </c>
      <c r="L190" s="293">
        <v>28350</v>
      </c>
      <c r="M190" s="295">
        <v>25050</v>
      </c>
      <c r="N190" s="295">
        <v>28600</v>
      </c>
      <c r="O190" s="295">
        <v>32200</v>
      </c>
      <c r="P190" s="295">
        <v>35750</v>
      </c>
      <c r="Q190" s="295">
        <v>38650</v>
      </c>
      <c r="R190" s="295">
        <v>41500</v>
      </c>
      <c r="S190" s="295">
        <v>44350</v>
      </c>
      <c r="T190" s="295">
        <v>47200</v>
      </c>
      <c r="U190" s="250">
        <v>30060</v>
      </c>
      <c r="V190" s="250">
        <v>34320</v>
      </c>
      <c r="W190" s="250">
        <v>38640</v>
      </c>
      <c r="X190" s="250">
        <v>42900</v>
      </c>
      <c r="Y190" s="250">
        <v>46380</v>
      </c>
      <c r="Z190" s="250">
        <v>49800</v>
      </c>
      <c r="AA190" s="250">
        <v>53220</v>
      </c>
      <c r="AB190" s="250">
        <v>56640</v>
      </c>
      <c r="AC190" s="204">
        <v>40050</v>
      </c>
      <c r="AD190" s="204">
        <v>45800</v>
      </c>
      <c r="AE190" s="204">
        <v>51500</v>
      </c>
      <c r="AF190" s="204">
        <v>57200</v>
      </c>
      <c r="AG190" s="204">
        <v>61800</v>
      </c>
      <c r="AH190" s="204">
        <v>66400</v>
      </c>
      <c r="AI190" s="204">
        <v>70950</v>
      </c>
      <c r="AJ190" s="204">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12800</v>
      </c>
      <c r="F191" s="293">
        <v>14600</v>
      </c>
      <c r="G191" s="293">
        <v>16450</v>
      </c>
      <c r="H191" s="293">
        <v>18250</v>
      </c>
      <c r="I191" s="293">
        <v>19750</v>
      </c>
      <c r="J191" s="293">
        <v>21200</v>
      </c>
      <c r="K191" s="293">
        <v>22650</v>
      </c>
      <c r="L191" s="293">
        <v>24100</v>
      </c>
      <c r="M191" s="295">
        <v>21350</v>
      </c>
      <c r="N191" s="295">
        <v>24400</v>
      </c>
      <c r="O191" s="295">
        <v>27450</v>
      </c>
      <c r="P191" s="295">
        <v>30450</v>
      </c>
      <c r="Q191" s="295">
        <v>32900</v>
      </c>
      <c r="R191" s="295">
        <v>35350</v>
      </c>
      <c r="S191" s="295">
        <v>37800</v>
      </c>
      <c r="T191" s="295">
        <v>40200</v>
      </c>
      <c r="U191" s="250">
        <v>25620</v>
      </c>
      <c r="V191" s="250">
        <v>29280</v>
      </c>
      <c r="W191" s="250">
        <v>32940</v>
      </c>
      <c r="X191" s="250">
        <v>36540</v>
      </c>
      <c r="Y191" s="250">
        <v>39480</v>
      </c>
      <c r="Z191" s="250">
        <v>42420</v>
      </c>
      <c r="AA191" s="250">
        <v>45360</v>
      </c>
      <c r="AB191" s="250">
        <v>48240</v>
      </c>
      <c r="AC191" s="204">
        <v>34100</v>
      </c>
      <c r="AD191" s="204">
        <v>39000</v>
      </c>
      <c r="AE191" s="204">
        <v>43850</v>
      </c>
      <c r="AF191" s="204">
        <v>48700</v>
      </c>
      <c r="AG191" s="204">
        <v>52600</v>
      </c>
      <c r="AH191" s="204">
        <v>56500</v>
      </c>
      <c r="AI191" s="204">
        <v>60400</v>
      </c>
      <c r="AJ191" s="204">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14100</v>
      </c>
      <c r="F192" s="293">
        <v>16100</v>
      </c>
      <c r="G192" s="293">
        <v>18100</v>
      </c>
      <c r="H192" s="293">
        <v>20100</v>
      </c>
      <c r="I192" s="293">
        <v>21750</v>
      </c>
      <c r="J192" s="293">
        <v>23350</v>
      </c>
      <c r="K192" s="293">
        <v>24950</v>
      </c>
      <c r="L192" s="293">
        <v>26550</v>
      </c>
      <c r="M192" s="295">
        <v>23450</v>
      </c>
      <c r="N192" s="295">
        <v>26800</v>
      </c>
      <c r="O192" s="295">
        <v>30150</v>
      </c>
      <c r="P192" s="295">
        <v>33500</v>
      </c>
      <c r="Q192" s="295">
        <v>36200</v>
      </c>
      <c r="R192" s="295">
        <v>38900</v>
      </c>
      <c r="S192" s="295">
        <v>41550</v>
      </c>
      <c r="T192" s="295">
        <v>44250</v>
      </c>
      <c r="U192" s="250">
        <v>28140</v>
      </c>
      <c r="V192" s="250">
        <v>32160</v>
      </c>
      <c r="W192" s="250">
        <v>36180</v>
      </c>
      <c r="X192" s="250">
        <v>40200</v>
      </c>
      <c r="Y192" s="250">
        <v>43440</v>
      </c>
      <c r="Z192" s="250">
        <v>46680</v>
      </c>
      <c r="AA192" s="250">
        <v>49860</v>
      </c>
      <c r="AB192" s="250">
        <v>53100</v>
      </c>
      <c r="AC192" s="204">
        <v>37550</v>
      </c>
      <c r="AD192" s="204">
        <v>42900</v>
      </c>
      <c r="AE192" s="204">
        <v>48250</v>
      </c>
      <c r="AF192" s="204">
        <v>53600</v>
      </c>
      <c r="AG192" s="204">
        <v>57900</v>
      </c>
      <c r="AH192" s="204">
        <v>62200</v>
      </c>
      <c r="AI192" s="204">
        <v>66500</v>
      </c>
      <c r="AJ192" s="204">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15050</v>
      </c>
      <c r="F193" s="293">
        <v>17200</v>
      </c>
      <c r="G193" s="293">
        <v>19350</v>
      </c>
      <c r="H193" s="293">
        <v>21450</v>
      </c>
      <c r="I193" s="293">
        <v>23200</v>
      </c>
      <c r="J193" s="293">
        <v>24900</v>
      </c>
      <c r="K193" s="293">
        <v>26600</v>
      </c>
      <c r="L193" s="293">
        <v>28350</v>
      </c>
      <c r="M193" s="295">
        <v>25050</v>
      </c>
      <c r="N193" s="295">
        <v>28600</v>
      </c>
      <c r="O193" s="295">
        <v>32200</v>
      </c>
      <c r="P193" s="295">
        <v>35750</v>
      </c>
      <c r="Q193" s="295">
        <v>38650</v>
      </c>
      <c r="R193" s="295">
        <v>41500</v>
      </c>
      <c r="S193" s="295">
        <v>44350</v>
      </c>
      <c r="T193" s="295">
        <v>47200</v>
      </c>
      <c r="U193" s="250">
        <v>30060</v>
      </c>
      <c r="V193" s="250">
        <v>34320</v>
      </c>
      <c r="W193" s="250">
        <v>38640</v>
      </c>
      <c r="X193" s="250">
        <v>42900</v>
      </c>
      <c r="Y193" s="250">
        <v>46380</v>
      </c>
      <c r="Z193" s="250">
        <v>49800</v>
      </c>
      <c r="AA193" s="250">
        <v>53220</v>
      </c>
      <c r="AB193" s="250">
        <v>56640</v>
      </c>
      <c r="AC193" s="204">
        <v>40050</v>
      </c>
      <c r="AD193" s="204">
        <v>45800</v>
      </c>
      <c r="AE193" s="204">
        <v>51500</v>
      </c>
      <c r="AF193" s="204">
        <v>57200</v>
      </c>
      <c r="AG193" s="204">
        <v>61800</v>
      </c>
      <c r="AH193" s="204">
        <v>66400</v>
      </c>
      <c r="AI193" s="204">
        <v>70950</v>
      </c>
      <c r="AJ193" s="204">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16350</v>
      </c>
      <c r="F194" s="293">
        <v>18700</v>
      </c>
      <c r="G194" s="293">
        <v>21050</v>
      </c>
      <c r="H194" s="293">
        <v>23350</v>
      </c>
      <c r="I194" s="293">
        <v>25250</v>
      </c>
      <c r="J194" s="293">
        <v>27100</v>
      </c>
      <c r="K194" s="293">
        <v>29000</v>
      </c>
      <c r="L194" s="293">
        <v>30850</v>
      </c>
      <c r="M194" s="295">
        <v>27250</v>
      </c>
      <c r="N194" s="295">
        <v>31150</v>
      </c>
      <c r="O194" s="295">
        <v>35050</v>
      </c>
      <c r="P194" s="295">
        <v>38900</v>
      </c>
      <c r="Q194" s="295">
        <v>42050</v>
      </c>
      <c r="R194" s="295">
        <v>45150</v>
      </c>
      <c r="S194" s="295">
        <v>48250</v>
      </c>
      <c r="T194" s="295">
        <v>51350</v>
      </c>
      <c r="U194" s="250">
        <v>32700</v>
      </c>
      <c r="V194" s="250">
        <v>37380</v>
      </c>
      <c r="W194" s="250">
        <v>42060</v>
      </c>
      <c r="X194" s="250">
        <v>46680</v>
      </c>
      <c r="Y194" s="250">
        <v>50460</v>
      </c>
      <c r="Z194" s="250">
        <v>54180</v>
      </c>
      <c r="AA194" s="250">
        <v>57900</v>
      </c>
      <c r="AB194" s="250">
        <v>61620</v>
      </c>
      <c r="AC194" s="204">
        <v>43600</v>
      </c>
      <c r="AD194" s="204">
        <v>49800</v>
      </c>
      <c r="AE194" s="204">
        <v>56050</v>
      </c>
      <c r="AF194" s="204">
        <v>62250</v>
      </c>
      <c r="AG194" s="204">
        <v>67250</v>
      </c>
      <c r="AH194" s="204">
        <v>72250</v>
      </c>
      <c r="AI194" s="204">
        <v>77200</v>
      </c>
      <c r="AJ194" s="204">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12800</v>
      </c>
      <c r="F195" s="293">
        <v>14600</v>
      </c>
      <c r="G195" s="293">
        <v>16450</v>
      </c>
      <c r="H195" s="293">
        <v>18250</v>
      </c>
      <c r="I195" s="293">
        <v>19750</v>
      </c>
      <c r="J195" s="293">
        <v>21200</v>
      </c>
      <c r="K195" s="293">
        <v>22650</v>
      </c>
      <c r="L195" s="293">
        <v>24100</v>
      </c>
      <c r="M195" s="295">
        <v>21350</v>
      </c>
      <c r="N195" s="295">
        <v>24400</v>
      </c>
      <c r="O195" s="295">
        <v>27450</v>
      </c>
      <c r="P195" s="295">
        <v>30450</v>
      </c>
      <c r="Q195" s="295">
        <v>32900</v>
      </c>
      <c r="R195" s="295">
        <v>35350</v>
      </c>
      <c r="S195" s="295">
        <v>37800</v>
      </c>
      <c r="T195" s="295">
        <v>40200</v>
      </c>
      <c r="U195" s="250">
        <v>25620</v>
      </c>
      <c r="V195" s="250">
        <v>29280</v>
      </c>
      <c r="W195" s="250">
        <v>32940</v>
      </c>
      <c r="X195" s="250">
        <v>36540</v>
      </c>
      <c r="Y195" s="250">
        <v>39480</v>
      </c>
      <c r="Z195" s="250">
        <v>42420</v>
      </c>
      <c r="AA195" s="250">
        <v>45360</v>
      </c>
      <c r="AB195" s="250">
        <v>48240</v>
      </c>
      <c r="AC195" s="204">
        <v>34100</v>
      </c>
      <c r="AD195" s="204">
        <v>39000</v>
      </c>
      <c r="AE195" s="204">
        <v>43850</v>
      </c>
      <c r="AF195" s="204">
        <v>48700</v>
      </c>
      <c r="AG195" s="204">
        <v>52600</v>
      </c>
      <c r="AH195" s="204">
        <v>56500</v>
      </c>
      <c r="AI195" s="204">
        <v>60400</v>
      </c>
      <c r="AJ195" s="204">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12800</v>
      </c>
      <c r="F196" s="293">
        <v>14600</v>
      </c>
      <c r="G196" s="293">
        <v>16450</v>
      </c>
      <c r="H196" s="293">
        <v>18250</v>
      </c>
      <c r="I196" s="293">
        <v>19750</v>
      </c>
      <c r="J196" s="293">
        <v>21200</v>
      </c>
      <c r="K196" s="293">
        <v>22650</v>
      </c>
      <c r="L196" s="293">
        <v>24100</v>
      </c>
      <c r="M196" s="295">
        <v>21350</v>
      </c>
      <c r="N196" s="295">
        <v>24400</v>
      </c>
      <c r="O196" s="295">
        <v>27450</v>
      </c>
      <c r="P196" s="295">
        <v>30450</v>
      </c>
      <c r="Q196" s="295">
        <v>32900</v>
      </c>
      <c r="R196" s="295">
        <v>35350</v>
      </c>
      <c r="S196" s="295">
        <v>37800</v>
      </c>
      <c r="T196" s="295">
        <v>40200</v>
      </c>
      <c r="U196" s="250">
        <v>25620</v>
      </c>
      <c r="V196" s="250">
        <v>29280</v>
      </c>
      <c r="W196" s="250">
        <v>32940</v>
      </c>
      <c r="X196" s="250">
        <v>36540</v>
      </c>
      <c r="Y196" s="250">
        <v>39480</v>
      </c>
      <c r="Z196" s="250">
        <v>42420</v>
      </c>
      <c r="AA196" s="250">
        <v>45360</v>
      </c>
      <c r="AB196" s="250">
        <v>48240</v>
      </c>
      <c r="AC196" s="204">
        <v>34100</v>
      </c>
      <c r="AD196" s="204">
        <v>39000</v>
      </c>
      <c r="AE196" s="204">
        <v>43850</v>
      </c>
      <c r="AF196" s="204">
        <v>48700</v>
      </c>
      <c r="AG196" s="204">
        <v>52600</v>
      </c>
      <c r="AH196" s="204">
        <v>56500</v>
      </c>
      <c r="AI196" s="204">
        <v>60400</v>
      </c>
      <c r="AJ196" s="204">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13950</v>
      </c>
      <c r="F197" s="293">
        <v>15950</v>
      </c>
      <c r="G197" s="293">
        <v>17950</v>
      </c>
      <c r="H197" s="293">
        <v>19900</v>
      </c>
      <c r="I197" s="293">
        <v>21500</v>
      </c>
      <c r="J197" s="293">
        <v>23100</v>
      </c>
      <c r="K197" s="293">
        <v>24700</v>
      </c>
      <c r="L197" s="293">
        <v>26300</v>
      </c>
      <c r="M197" s="295">
        <v>23250</v>
      </c>
      <c r="N197" s="295">
        <v>26600</v>
      </c>
      <c r="O197" s="295">
        <v>29900</v>
      </c>
      <c r="P197" s="295">
        <v>33200</v>
      </c>
      <c r="Q197" s="295">
        <v>35900</v>
      </c>
      <c r="R197" s="295">
        <v>38550</v>
      </c>
      <c r="S197" s="295">
        <v>41200</v>
      </c>
      <c r="T197" s="295">
        <v>43850</v>
      </c>
      <c r="U197" s="250">
        <v>27900</v>
      </c>
      <c r="V197" s="250">
        <v>31920</v>
      </c>
      <c r="W197" s="250">
        <v>35880</v>
      </c>
      <c r="X197" s="250">
        <v>39840</v>
      </c>
      <c r="Y197" s="250">
        <v>43080</v>
      </c>
      <c r="Z197" s="250">
        <v>46260</v>
      </c>
      <c r="AA197" s="250">
        <v>49440</v>
      </c>
      <c r="AB197" s="250">
        <v>52620</v>
      </c>
      <c r="AC197" s="204">
        <v>37200</v>
      </c>
      <c r="AD197" s="204">
        <v>42500</v>
      </c>
      <c r="AE197" s="204">
        <v>47800</v>
      </c>
      <c r="AF197" s="204">
        <v>53100</v>
      </c>
      <c r="AG197" s="204">
        <v>57350</v>
      </c>
      <c r="AH197" s="204">
        <v>61600</v>
      </c>
      <c r="AI197" s="204">
        <v>65850</v>
      </c>
      <c r="AJ197" s="204">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12900</v>
      </c>
      <c r="F198" s="293">
        <v>14750</v>
      </c>
      <c r="G198" s="293">
        <v>16600</v>
      </c>
      <c r="H198" s="293">
        <v>18400</v>
      </c>
      <c r="I198" s="293">
        <v>19900</v>
      </c>
      <c r="J198" s="293">
        <v>21350</v>
      </c>
      <c r="K198" s="293">
        <v>22850</v>
      </c>
      <c r="L198" s="293">
        <v>24300</v>
      </c>
      <c r="M198" s="295">
        <v>21500</v>
      </c>
      <c r="N198" s="295">
        <v>24550</v>
      </c>
      <c r="O198" s="295">
        <v>27600</v>
      </c>
      <c r="P198" s="295">
        <v>30650</v>
      </c>
      <c r="Q198" s="295">
        <v>33150</v>
      </c>
      <c r="R198" s="295">
        <v>35600</v>
      </c>
      <c r="S198" s="295">
        <v>38050</v>
      </c>
      <c r="T198" s="295">
        <v>40500</v>
      </c>
      <c r="U198" s="250">
        <v>25800</v>
      </c>
      <c r="V198" s="250">
        <v>29460</v>
      </c>
      <c r="W198" s="250">
        <v>33120</v>
      </c>
      <c r="X198" s="250">
        <v>36780</v>
      </c>
      <c r="Y198" s="250">
        <v>39780</v>
      </c>
      <c r="Z198" s="250">
        <v>42720</v>
      </c>
      <c r="AA198" s="250">
        <v>45660</v>
      </c>
      <c r="AB198" s="250">
        <v>48600</v>
      </c>
      <c r="AC198" s="204">
        <v>34350</v>
      </c>
      <c r="AD198" s="204">
        <v>39250</v>
      </c>
      <c r="AE198" s="204">
        <v>44150</v>
      </c>
      <c r="AF198" s="204">
        <v>49050</v>
      </c>
      <c r="AG198" s="204">
        <v>53000</v>
      </c>
      <c r="AH198" s="204">
        <v>56900</v>
      </c>
      <c r="AI198" s="204">
        <v>60850</v>
      </c>
      <c r="AJ198" s="204">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19150</v>
      </c>
      <c r="F199" s="293">
        <v>21850</v>
      </c>
      <c r="G199" s="293">
        <v>24600</v>
      </c>
      <c r="H199" s="293">
        <v>27300</v>
      </c>
      <c r="I199" s="293">
        <v>29500</v>
      </c>
      <c r="J199" s="293">
        <v>31700</v>
      </c>
      <c r="K199" s="293">
        <v>33900</v>
      </c>
      <c r="L199" s="293">
        <v>36050</v>
      </c>
      <c r="M199" s="295">
        <v>31850</v>
      </c>
      <c r="N199" s="295">
        <v>36400</v>
      </c>
      <c r="O199" s="295">
        <v>40950</v>
      </c>
      <c r="P199" s="295">
        <v>45500</v>
      </c>
      <c r="Q199" s="295">
        <v>49150</v>
      </c>
      <c r="R199" s="295">
        <v>52800</v>
      </c>
      <c r="S199" s="295">
        <v>56450</v>
      </c>
      <c r="T199" s="295">
        <v>60100</v>
      </c>
      <c r="U199" s="250">
        <v>38220</v>
      </c>
      <c r="V199" s="250">
        <v>43680</v>
      </c>
      <c r="W199" s="250">
        <v>49140</v>
      </c>
      <c r="X199" s="250">
        <v>54600</v>
      </c>
      <c r="Y199" s="250">
        <v>58980</v>
      </c>
      <c r="Z199" s="250">
        <v>63360</v>
      </c>
      <c r="AA199" s="250">
        <v>67740</v>
      </c>
      <c r="AB199" s="250">
        <v>72120</v>
      </c>
      <c r="AC199" s="204">
        <v>51000</v>
      </c>
      <c r="AD199" s="204">
        <v>58250</v>
      </c>
      <c r="AE199" s="204">
        <v>65550</v>
      </c>
      <c r="AF199" s="204">
        <v>72800</v>
      </c>
      <c r="AG199" s="204">
        <v>78650</v>
      </c>
      <c r="AH199" s="204">
        <v>84450</v>
      </c>
      <c r="AI199" s="204">
        <v>90300</v>
      </c>
      <c r="AJ199" s="204">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14500</v>
      </c>
      <c r="F200" s="293">
        <v>16550</v>
      </c>
      <c r="G200" s="293">
        <v>18600</v>
      </c>
      <c r="H200" s="293">
        <v>20650</v>
      </c>
      <c r="I200" s="293">
        <v>22350</v>
      </c>
      <c r="J200" s="293">
        <v>24000</v>
      </c>
      <c r="K200" s="293">
        <v>25650</v>
      </c>
      <c r="L200" s="293">
        <v>27300</v>
      </c>
      <c r="M200" s="295">
        <v>24100</v>
      </c>
      <c r="N200" s="295">
        <v>27550</v>
      </c>
      <c r="O200" s="295">
        <v>31000</v>
      </c>
      <c r="P200" s="295">
        <v>34400</v>
      </c>
      <c r="Q200" s="295">
        <v>37200</v>
      </c>
      <c r="R200" s="295">
        <v>39950</v>
      </c>
      <c r="S200" s="295">
        <v>42700</v>
      </c>
      <c r="T200" s="295">
        <v>45450</v>
      </c>
      <c r="U200" s="250">
        <v>28920</v>
      </c>
      <c r="V200" s="250">
        <v>33060</v>
      </c>
      <c r="W200" s="250">
        <v>37200</v>
      </c>
      <c r="X200" s="250">
        <v>41280</v>
      </c>
      <c r="Y200" s="250">
        <v>44640</v>
      </c>
      <c r="Z200" s="250">
        <v>47940</v>
      </c>
      <c r="AA200" s="250">
        <v>51240</v>
      </c>
      <c r="AB200" s="250">
        <v>54540</v>
      </c>
      <c r="AC200" s="204">
        <v>38550</v>
      </c>
      <c r="AD200" s="204">
        <v>44050</v>
      </c>
      <c r="AE200" s="204">
        <v>49550</v>
      </c>
      <c r="AF200" s="204">
        <v>55050</v>
      </c>
      <c r="AG200" s="204">
        <v>59500</v>
      </c>
      <c r="AH200" s="204">
        <v>63900</v>
      </c>
      <c r="AI200" s="204">
        <v>68300</v>
      </c>
      <c r="AJ200" s="204">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18700</v>
      </c>
      <c r="F201" s="293">
        <v>21400</v>
      </c>
      <c r="G201" s="293">
        <v>24050</v>
      </c>
      <c r="H201" s="293">
        <v>26700</v>
      </c>
      <c r="I201" s="293">
        <v>28850</v>
      </c>
      <c r="J201" s="293">
        <v>31000</v>
      </c>
      <c r="K201" s="293">
        <v>33150</v>
      </c>
      <c r="L201" s="293">
        <v>35250</v>
      </c>
      <c r="M201" s="295">
        <v>31150</v>
      </c>
      <c r="N201" s="295">
        <v>35600</v>
      </c>
      <c r="O201" s="295">
        <v>40050</v>
      </c>
      <c r="P201" s="295">
        <v>44500</v>
      </c>
      <c r="Q201" s="295">
        <v>48100</v>
      </c>
      <c r="R201" s="295">
        <v>51650</v>
      </c>
      <c r="S201" s="295">
        <v>55200</v>
      </c>
      <c r="T201" s="295">
        <v>58750</v>
      </c>
      <c r="U201" s="250">
        <v>37380</v>
      </c>
      <c r="V201" s="250">
        <v>42720</v>
      </c>
      <c r="W201" s="250">
        <v>48060</v>
      </c>
      <c r="X201" s="250">
        <v>53400</v>
      </c>
      <c r="Y201" s="250">
        <v>57720</v>
      </c>
      <c r="Z201" s="250">
        <v>61980</v>
      </c>
      <c r="AA201" s="250">
        <v>66240</v>
      </c>
      <c r="AB201" s="250">
        <v>70500</v>
      </c>
      <c r="AC201" s="204">
        <v>49850</v>
      </c>
      <c r="AD201" s="204">
        <v>57000</v>
      </c>
      <c r="AE201" s="204">
        <v>64100</v>
      </c>
      <c r="AF201" s="204">
        <v>71200</v>
      </c>
      <c r="AG201" s="204">
        <v>76900</v>
      </c>
      <c r="AH201" s="204">
        <v>82600</v>
      </c>
      <c r="AI201" s="204">
        <v>88300</v>
      </c>
      <c r="AJ201" s="204">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12800</v>
      </c>
      <c r="F202" s="293">
        <v>14600</v>
      </c>
      <c r="G202" s="293">
        <v>16450</v>
      </c>
      <c r="H202" s="293">
        <v>18250</v>
      </c>
      <c r="I202" s="293">
        <v>19750</v>
      </c>
      <c r="J202" s="293">
        <v>21200</v>
      </c>
      <c r="K202" s="293">
        <v>22650</v>
      </c>
      <c r="L202" s="293">
        <v>24100</v>
      </c>
      <c r="M202" s="295">
        <v>21350</v>
      </c>
      <c r="N202" s="295">
        <v>24400</v>
      </c>
      <c r="O202" s="295">
        <v>27450</v>
      </c>
      <c r="P202" s="295">
        <v>30450</v>
      </c>
      <c r="Q202" s="295">
        <v>32900</v>
      </c>
      <c r="R202" s="295">
        <v>35350</v>
      </c>
      <c r="S202" s="295">
        <v>37800</v>
      </c>
      <c r="T202" s="295">
        <v>40200</v>
      </c>
      <c r="U202" s="250">
        <v>25620</v>
      </c>
      <c r="V202" s="250">
        <v>29280</v>
      </c>
      <c r="W202" s="250">
        <v>32940</v>
      </c>
      <c r="X202" s="250">
        <v>36540</v>
      </c>
      <c r="Y202" s="250">
        <v>39480</v>
      </c>
      <c r="Z202" s="250">
        <v>42420</v>
      </c>
      <c r="AA202" s="250">
        <v>45360</v>
      </c>
      <c r="AB202" s="250">
        <v>48240</v>
      </c>
      <c r="AC202" s="204">
        <v>34100</v>
      </c>
      <c r="AD202" s="204">
        <v>39000</v>
      </c>
      <c r="AE202" s="204">
        <v>43850</v>
      </c>
      <c r="AF202" s="204">
        <v>48700</v>
      </c>
      <c r="AG202" s="204">
        <v>52600</v>
      </c>
      <c r="AH202" s="204">
        <v>56500</v>
      </c>
      <c r="AI202" s="204">
        <v>60400</v>
      </c>
      <c r="AJ202" s="204">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13200</v>
      </c>
      <c r="F203" s="293">
        <v>15050</v>
      </c>
      <c r="G203" s="293">
        <v>16950</v>
      </c>
      <c r="H203" s="293">
        <v>18800</v>
      </c>
      <c r="I203" s="293">
        <v>20350</v>
      </c>
      <c r="J203" s="293">
        <v>21850</v>
      </c>
      <c r="K203" s="293">
        <v>23350</v>
      </c>
      <c r="L203" s="293">
        <v>24850</v>
      </c>
      <c r="M203" s="295">
        <v>21950</v>
      </c>
      <c r="N203" s="295">
        <v>25100</v>
      </c>
      <c r="O203" s="295">
        <v>28250</v>
      </c>
      <c r="P203" s="295">
        <v>31350</v>
      </c>
      <c r="Q203" s="295">
        <v>33900</v>
      </c>
      <c r="R203" s="295">
        <v>36400</v>
      </c>
      <c r="S203" s="295">
        <v>38900</v>
      </c>
      <c r="T203" s="295">
        <v>41400</v>
      </c>
      <c r="U203" s="250">
        <v>26340</v>
      </c>
      <c r="V203" s="250">
        <v>30120</v>
      </c>
      <c r="W203" s="250">
        <v>33900</v>
      </c>
      <c r="X203" s="250">
        <v>37620</v>
      </c>
      <c r="Y203" s="250">
        <v>40680</v>
      </c>
      <c r="Z203" s="250">
        <v>43680</v>
      </c>
      <c r="AA203" s="250">
        <v>46680</v>
      </c>
      <c r="AB203" s="250">
        <v>49680</v>
      </c>
      <c r="AC203" s="204">
        <v>35150</v>
      </c>
      <c r="AD203" s="204">
        <v>40150</v>
      </c>
      <c r="AE203" s="204">
        <v>45150</v>
      </c>
      <c r="AF203" s="204">
        <v>50150</v>
      </c>
      <c r="AG203" s="204">
        <v>54200</v>
      </c>
      <c r="AH203" s="204">
        <v>58200</v>
      </c>
      <c r="AI203" s="204">
        <v>62200</v>
      </c>
      <c r="AJ203" s="204">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12800</v>
      </c>
      <c r="F204" s="293">
        <v>14600</v>
      </c>
      <c r="G204" s="293">
        <v>16450</v>
      </c>
      <c r="H204" s="293">
        <v>18250</v>
      </c>
      <c r="I204" s="293">
        <v>19750</v>
      </c>
      <c r="J204" s="293">
        <v>21200</v>
      </c>
      <c r="K204" s="293">
        <v>22650</v>
      </c>
      <c r="L204" s="293">
        <v>24100</v>
      </c>
      <c r="M204" s="295">
        <v>21350</v>
      </c>
      <c r="N204" s="295">
        <v>24400</v>
      </c>
      <c r="O204" s="295">
        <v>27450</v>
      </c>
      <c r="P204" s="295">
        <v>30450</v>
      </c>
      <c r="Q204" s="295">
        <v>32900</v>
      </c>
      <c r="R204" s="295">
        <v>35350</v>
      </c>
      <c r="S204" s="295">
        <v>37800</v>
      </c>
      <c r="T204" s="295">
        <v>40200</v>
      </c>
      <c r="U204" s="250">
        <v>25620</v>
      </c>
      <c r="V204" s="250">
        <v>29280</v>
      </c>
      <c r="W204" s="250">
        <v>32940</v>
      </c>
      <c r="X204" s="250">
        <v>36540</v>
      </c>
      <c r="Y204" s="250">
        <v>39480</v>
      </c>
      <c r="Z204" s="250">
        <v>42420</v>
      </c>
      <c r="AA204" s="250">
        <v>45360</v>
      </c>
      <c r="AB204" s="250">
        <v>48240</v>
      </c>
      <c r="AC204" s="204">
        <v>34100</v>
      </c>
      <c r="AD204" s="204">
        <v>39000</v>
      </c>
      <c r="AE204" s="204">
        <v>43850</v>
      </c>
      <c r="AF204" s="204">
        <v>48700</v>
      </c>
      <c r="AG204" s="204">
        <v>52600</v>
      </c>
      <c r="AH204" s="204">
        <v>56500</v>
      </c>
      <c r="AI204" s="204">
        <v>60400</v>
      </c>
      <c r="AJ204" s="204">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12800</v>
      </c>
      <c r="F205" s="293">
        <v>14600</v>
      </c>
      <c r="G205" s="293">
        <v>16450</v>
      </c>
      <c r="H205" s="293">
        <v>18250</v>
      </c>
      <c r="I205" s="293">
        <v>19750</v>
      </c>
      <c r="J205" s="293">
        <v>21200</v>
      </c>
      <c r="K205" s="293">
        <v>22650</v>
      </c>
      <c r="L205" s="293">
        <v>24100</v>
      </c>
      <c r="M205" s="295">
        <v>21350</v>
      </c>
      <c r="N205" s="295">
        <v>24400</v>
      </c>
      <c r="O205" s="295">
        <v>27450</v>
      </c>
      <c r="P205" s="295">
        <v>30450</v>
      </c>
      <c r="Q205" s="295">
        <v>32900</v>
      </c>
      <c r="R205" s="295">
        <v>35350</v>
      </c>
      <c r="S205" s="295">
        <v>37800</v>
      </c>
      <c r="T205" s="295">
        <v>40200</v>
      </c>
      <c r="U205" s="250">
        <v>25620</v>
      </c>
      <c r="V205" s="250">
        <v>29280</v>
      </c>
      <c r="W205" s="250">
        <v>32940</v>
      </c>
      <c r="X205" s="250">
        <v>36540</v>
      </c>
      <c r="Y205" s="250">
        <v>39480</v>
      </c>
      <c r="Z205" s="250">
        <v>42420</v>
      </c>
      <c r="AA205" s="250">
        <v>45360</v>
      </c>
      <c r="AB205" s="250">
        <v>48240</v>
      </c>
      <c r="AC205" s="204">
        <v>34100</v>
      </c>
      <c r="AD205" s="204">
        <v>39000</v>
      </c>
      <c r="AE205" s="204">
        <v>43850</v>
      </c>
      <c r="AF205" s="204">
        <v>48700</v>
      </c>
      <c r="AG205" s="204">
        <v>52600</v>
      </c>
      <c r="AH205" s="204">
        <v>56500</v>
      </c>
      <c r="AI205" s="204">
        <v>60400</v>
      </c>
      <c r="AJ205" s="204">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12800</v>
      </c>
      <c r="F206" s="293">
        <v>14600</v>
      </c>
      <c r="G206" s="293">
        <v>16450</v>
      </c>
      <c r="H206" s="293">
        <v>18250</v>
      </c>
      <c r="I206" s="293">
        <v>19750</v>
      </c>
      <c r="J206" s="293">
        <v>21200</v>
      </c>
      <c r="K206" s="293">
        <v>22650</v>
      </c>
      <c r="L206" s="293">
        <v>24100</v>
      </c>
      <c r="M206" s="295">
        <v>21350</v>
      </c>
      <c r="N206" s="295">
        <v>24400</v>
      </c>
      <c r="O206" s="295">
        <v>27450</v>
      </c>
      <c r="P206" s="295">
        <v>30450</v>
      </c>
      <c r="Q206" s="295">
        <v>32900</v>
      </c>
      <c r="R206" s="295">
        <v>35350</v>
      </c>
      <c r="S206" s="295">
        <v>37800</v>
      </c>
      <c r="T206" s="295">
        <v>40200</v>
      </c>
      <c r="U206" s="250">
        <v>25620</v>
      </c>
      <c r="V206" s="250">
        <v>29280</v>
      </c>
      <c r="W206" s="250">
        <v>32940</v>
      </c>
      <c r="X206" s="250">
        <v>36540</v>
      </c>
      <c r="Y206" s="250">
        <v>39480</v>
      </c>
      <c r="Z206" s="250">
        <v>42420</v>
      </c>
      <c r="AA206" s="250">
        <v>45360</v>
      </c>
      <c r="AB206" s="250">
        <v>48240</v>
      </c>
      <c r="AC206" s="204">
        <v>34100</v>
      </c>
      <c r="AD206" s="204">
        <v>39000</v>
      </c>
      <c r="AE206" s="204">
        <v>43850</v>
      </c>
      <c r="AF206" s="204">
        <v>48700</v>
      </c>
      <c r="AG206" s="204">
        <v>52600</v>
      </c>
      <c r="AH206" s="204">
        <v>56500</v>
      </c>
      <c r="AI206" s="204">
        <v>60400</v>
      </c>
      <c r="AJ206" s="204">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14600</v>
      </c>
      <c r="F207" s="293">
        <v>16650</v>
      </c>
      <c r="G207" s="293">
        <v>18750</v>
      </c>
      <c r="H207" s="293">
        <v>20800</v>
      </c>
      <c r="I207" s="293">
        <v>22500</v>
      </c>
      <c r="J207" s="293">
        <v>24150</v>
      </c>
      <c r="K207" s="293">
        <v>25800</v>
      </c>
      <c r="L207" s="293">
        <v>27500</v>
      </c>
      <c r="M207" s="295">
        <v>24300</v>
      </c>
      <c r="N207" s="295">
        <v>27750</v>
      </c>
      <c r="O207" s="295">
        <v>31200</v>
      </c>
      <c r="P207" s="295">
        <v>34650</v>
      </c>
      <c r="Q207" s="295">
        <v>37450</v>
      </c>
      <c r="R207" s="295">
        <v>40200</v>
      </c>
      <c r="S207" s="295">
        <v>43000</v>
      </c>
      <c r="T207" s="295">
        <v>45750</v>
      </c>
      <c r="U207" s="250">
        <v>29160</v>
      </c>
      <c r="V207" s="250">
        <v>33300</v>
      </c>
      <c r="W207" s="250">
        <v>37440</v>
      </c>
      <c r="X207" s="250">
        <v>41580</v>
      </c>
      <c r="Y207" s="250">
        <v>44940</v>
      </c>
      <c r="Z207" s="250">
        <v>48240</v>
      </c>
      <c r="AA207" s="250">
        <v>51600</v>
      </c>
      <c r="AB207" s="250">
        <v>54900</v>
      </c>
      <c r="AC207" s="204">
        <v>38850</v>
      </c>
      <c r="AD207" s="204">
        <v>44400</v>
      </c>
      <c r="AE207" s="204">
        <v>49950</v>
      </c>
      <c r="AF207" s="204">
        <v>55450</v>
      </c>
      <c r="AG207" s="204">
        <v>59900</v>
      </c>
      <c r="AH207" s="204">
        <v>64350</v>
      </c>
      <c r="AI207" s="204">
        <v>68800</v>
      </c>
      <c r="AJ207" s="204">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12800</v>
      </c>
      <c r="F208" s="293">
        <v>14600</v>
      </c>
      <c r="G208" s="293">
        <v>16450</v>
      </c>
      <c r="H208" s="293">
        <v>18250</v>
      </c>
      <c r="I208" s="293">
        <v>19750</v>
      </c>
      <c r="J208" s="293">
        <v>21200</v>
      </c>
      <c r="K208" s="293">
        <v>22650</v>
      </c>
      <c r="L208" s="293">
        <v>24100</v>
      </c>
      <c r="M208" s="295">
        <v>21350</v>
      </c>
      <c r="N208" s="295">
        <v>24400</v>
      </c>
      <c r="O208" s="295">
        <v>27450</v>
      </c>
      <c r="P208" s="295">
        <v>30450</v>
      </c>
      <c r="Q208" s="295">
        <v>32900</v>
      </c>
      <c r="R208" s="295">
        <v>35350</v>
      </c>
      <c r="S208" s="295">
        <v>37800</v>
      </c>
      <c r="T208" s="295">
        <v>40200</v>
      </c>
      <c r="U208" s="250">
        <v>25620</v>
      </c>
      <c r="V208" s="250">
        <v>29280</v>
      </c>
      <c r="W208" s="250">
        <v>32940</v>
      </c>
      <c r="X208" s="250">
        <v>36540</v>
      </c>
      <c r="Y208" s="250">
        <v>39480</v>
      </c>
      <c r="Z208" s="250">
        <v>42420</v>
      </c>
      <c r="AA208" s="250">
        <v>45360</v>
      </c>
      <c r="AB208" s="250">
        <v>48240</v>
      </c>
      <c r="AC208" s="204">
        <v>34100</v>
      </c>
      <c r="AD208" s="204">
        <v>39000</v>
      </c>
      <c r="AE208" s="204">
        <v>43850</v>
      </c>
      <c r="AF208" s="204">
        <v>48700</v>
      </c>
      <c r="AG208" s="204">
        <v>52600</v>
      </c>
      <c r="AH208" s="204">
        <v>56500</v>
      </c>
      <c r="AI208" s="204">
        <v>60400</v>
      </c>
      <c r="AJ208" s="204">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15650</v>
      </c>
      <c r="F209" s="293">
        <v>17850</v>
      </c>
      <c r="G209" s="293">
        <v>20100</v>
      </c>
      <c r="H209" s="293">
        <v>22300</v>
      </c>
      <c r="I209" s="293">
        <v>24100</v>
      </c>
      <c r="J209" s="293">
        <v>25900</v>
      </c>
      <c r="K209" s="293">
        <v>27700</v>
      </c>
      <c r="L209" s="293">
        <v>29450</v>
      </c>
      <c r="M209" s="295">
        <v>26050</v>
      </c>
      <c r="N209" s="295">
        <v>29800</v>
      </c>
      <c r="O209" s="295">
        <v>33500</v>
      </c>
      <c r="P209" s="295">
        <v>37200</v>
      </c>
      <c r="Q209" s="295">
        <v>40200</v>
      </c>
      <c r="R209" s="295">
        <v>43200</v>
      </c>
      <c r="S209" s="295">
        <v>46150</v>
      </c>
      <c r="T209" s="295">
        <v>49150</v>
      </c>
      <c r="U209" s="250">
        <v>31260</v>
      </c>
      <c r="V209" s="250">
        <v>35760</v>
      </c>
      <c r="W209" s="250">
        <v>40200</v>
      </c>
      <c r="X209" s="250">
        <v>44640</v>
      </c>
      <c r="Y209" s="250">
        <v>48240</v>
      </c>
      <c r="Z209" s="250">
        <v>51840</v>
      </c>
      <c r="AA209" s="250">
        <v>55380</v>
      </c>
      <c r="AB209" s="250">
        <v>58980</v>
      </c>
      <c r="AC209" s="204">
        <v>41650</v>
      </c>
      <c r="AD209" s="204">
        <v>47600</v>
      </c>
      <c r="AE209" s="204">
        <v>53550</v>
      </c>
      <c r="AF209" s="204">
        <v>59500</v>
      </c>
      <c r="AG209" s="204">
        <v>64300</v>
      </c>
      <c r="AH209" s="204">
        <v>69050</v>
      </c>
      <c r="AI209" s="204">
        <v>73800</v>
      </c>
      <c r="AJ209" s="204">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15700</v>
      </c>
      <c r="F210" s="293">
        <v>17950</v>
      </c>
      <c r="G210" s="293">
        <v>20200</v>
      </c>
      <c r="H210" s="293">
        <v>22400</v>
      </c>
      <c r="I210" s="293">
        <v>24200</v>
      </c>
      <c r="J210" s="293">
        <v>26000</v>
      </c>
      <c r="K210" s="293">
        <v>27800</v>
      </c>
      <c r="L210" s="293">
        <v>29600</v>
      </c>
      <c r="M210" s="295">
        <v>26150</v>
      </c>
      <c r="N210" s="295">
        <v>29900</v>
      </c>
      <c r="O210" s="295">
        <v>33650</v>
      </c>
      <c r="P210" s="295">
        <v>37350</v>
      </c>
      <c r="Q210" s="295">
        <v>40350</v>
      </c>
      <c r="R210" s="295">
        <v>43350</v>
      </c>
      <c r="S210" s="295">
        <v>46350</v>
      </c>
      <c r="T210" s="295">
        <v>49350</v>
      </c>
      <c r="U210" s="250">
        <v>31380</v>
      </c>
      <c r="V210" s="250">
        <v>35880</v>
      </c>
      <c r="W210" s="250">
        <v>40380</v>
      </c>
      <c r="X210" s="250">
        <v>44820</v>
      </c>
      <c r="Y210" s="250">
        <v>48420</v>
      </c>
      <c r="Z210" s="250">
        <v>52020</v>
      </c>
      <c r="AA210" s="250">
        <v>55620</v>
      </c>
      <c r="AB210" s="250">
        <v>59220</v>
      </c>
      <c r="AC210" s="204">
        <v>41850</v>
      </c>
      <c r="AD210" s="204">
        <v>47800</v>
      </c>
      <c r="AE210" s="204">
        <v>53800</v>
      </c>
      <c r="AF210" s="204">
        <v>59750</v>
      </c>
      <c r="AG210" s="204">
        <v>64550</v>
      </c>
      <c r="AH210" s="204">
        <v>69350</v>
      </c>
      <c r="AI210" s="204">
        <v>74100</v>
      </c>
      <c r="AJ210" s="204">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12800</v>
      </c>
      <c r="F211" s="293">
        <v>14600</v>
      </c>
      <c r="G211" s="293">
        <v>16450</v>
      </c>
      <c r="H211" s="293">
        <v>18250</v>
      </c>
      <c r="I211" s="293">
        <v>19750</v>
      </c>
      <c r="J211" s="293">
        <v>21200</v>
      </c>
      <c r="K211" s="293">
        <v>22650</v>
      </c>
      <c r="L211" s="293">
        <v>24100</v>
      </c>
      <c r="M211" s="295">
        <v>21350</v>
      </c>
      <c r="N211" s="295">
        <v>24400</v>
      </c>
      <c r="O211" s="295">
        <v>27450</v>
      </c>
      <c r="P211" s="295">
        <v>30450</v>
      </c>
      <c r="Q211" s="295">
        <v>32900</v>
      </c>
      <c r="R211" s="295">
        <v>35350</v>
      </c>
      <c r="S211" s="295">
        <v>37800</v>
      </c>
      <c r="T211" s="295">
        <v>40200</v>
      </c>
      <c r="U211" s="250">
        <v>25620</v>
      </c>
      <c r="V211" s="250">
        <v>29280</v>
      </c>
      <c r="W211" s="250">
        <v>32940</v>
      </c>
      <c r="X211" s="250">
        <v>36540</v>
      </c>
      <c r="Y211" s="250">
        <v>39480</v>
      </c>
      <c r="Z211" s="250">
        <v>42420</v>
      </c>
      <c r="AA211" s="250">
        <v>45360</v>
      </c>
      <c r="AB211" s="250">
        <v>48240</v>
      </c>
      <c r="AC211" s="204">
        <v>34100</v>
      </c>
      <c r="AD211" s="204">
        <v>39000</v>
      </c>
      <c r="AE211" s="204">
        <v>43850</v>
      </c>
      <c r="AF211" s="204">
        <v>48700</v>
      </c>
      <c r="AG211" s="204">
        <v>52600</v>
      </c>
      <c r="AH211" s="204">
        <v>56500</v>
      </c>
      <c r="AI211" s="204">
        <v>60400</v>
      </c>
      <c r="AJ211" s="204">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12800</v>
      </c>
      <c r="F212" s="293">
        <v>14600</v>
      </c>
      <c r="G212" s="293">
        <v>16450</v>
      </c>
      <c r="H212" s="293">
        <v>18250</v>
      </c>
      <c r="I212" s="293">
        <v>19750</v>
      </c>
      <c r="J212" s="293">
        <v>21200</v>
      </c>
      <c r="K212" s="293">
        <v>22650</v>
      </c>
      <c r="L212" s="293">
        <v>24100</v>
      </c>
      <c r="M212" s="295">
        <v>21350</v>
      </c>
      <c r="N212" s="295">
        <v>24400</v>
      </c>
      <c r="O212" s="295">
        <v>27450</v>
      </c>
      <c r="P212" s="295">
        <v>30450</v>
      </c>
      <c r="Q212" s="295">
        <v>32900</v>
      </c>
      <c r="R212" s="295">
        <v>35350</v>
      </c>
      <c r="S212" s="295">
        <v>37800</v>
      </c>
      <c r="T212" s="295">
        <v>40200</v>
      </c>
      <c r="U212" s="250">
        <v>25620</v>
      </c>
      <c r="V212" s="250">
        <v>29280</v>
      </c>
      <c r="W212" s="250">
        <v>32940</v>
      </c>
      <c r="X212" s="250">
        <v>36540</v>
      </c>
      <c r="Y212" s="250">
        <v>39480</v>
      </c>
      <c r="Z212" s="250">
        <v>42420</v>
      </c>
      <c r="AA212" s="250">
        <v>45360</v>
      </c>
      <c r="AB212" s="250">
        <v>48240</v>
      </c>
      <c r="AC212" s="204">
        <v>34100</v>
      </c>
      <c r="AD212" s="204">
        <v>39000</v>
      </c>
      <c r="AE212" s="204">
        <v>43850</v>
      </c>
      <c r="AF212" s="204">
        <v>48700</v>
      </c>
      <c r="AG212" s="204">
        <v>52600</v>
      </c>
      <c r="AH212" s="204">
        <v>56500</v>
      </c>
      <c r="AI212" s="204">
        <v>60400</v>
      </c>
      <c r="AJ212" s="204">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14250</v>
      </c>
      <c r="F213" s="293">
        <v>16300</v>
      </c>
      <c r="G213" s="293">
        <v>18350</v>
      </c>
      <c r="H213" s="293">
        <v>20350</v>
      </c>
      <c r="I213" s="293">
        <v>22000</v>
      </c>
      <c r="J213" s="293">
        <v>23650</v>
      </c>
      <c r="K213" s="293">
        <v>25250</v>
      </c>
      <c r="L213" s="293">
        <v>26900</v>
      </c>
      <c r="M213" s="295">
        <v>23750</v>
      </c>
      <c r="N213" s="295">
        <v>27150</v>
      </c>
      <c r="O213" s="295">
        <v>30550</v>
      </c>
      <c r="P213" s="295">
        <v>33900</v>
      </c>
      <c r="Q213" s="295">
        <v>36650</v>
      </c>
      <c r="R213" s="295">
        <v>39350</v>
      </c>
      <c r="S213" s="295">
        <v>42050</v>
      </c>
      <c r="T213" s="295">
        <v>44750</v>
      </c>
      <c r="U213" s="250">
        <v>28500</v>
      </c>
      <c r="V213" s="250">
        <v>32580</v>
      </c>
      <c r="W213" s="250">
        <v>36660</v>
      </c>
      <c r="X213" s="250">
        <v>40680</v>
      </c>
      <c r="Y213" s="250">
        <v>43980</v>
      </c>
      <c r="Z213" s="250">
        <v>47220</v>
      </c>
      <c r="AA213" s="250">
        <v>50460</v>
      </c>
      <c r="AB213" s="250">
        <v>53700</v>
      </c>
      <c r="AC213" s="204">
        <v>38000</v>
      </c>
      <c r="AD213" s="204">
        <v>43400</v>
      </c>
      <c r="AE213" s="204">
        <v>48850</v>
      </c>
      <c r="AF213" s="204">
        <v>54250</v>
      </c>
      <c r="AG213" s="204">
        <v>58600</v>
      </c>
      <c r="AH213" s="204">
        <v>62950</v>
      </c>
      <c r="AI213" s="204">
        <v>67300</v>
      </c>
      <c r="AJ213" s="204">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14750</v>
      </c>
      <c r="F214" s="293">
        <v>16850</v>
      </c>
      <c r="G214" s="293">
        <v>18950</v>
      </c>
      <c r="H214" s="293">
        <v>21050</v>
      </c>
      <c r="I214" s="293">
        <v>22750</v>
      </c>
      <c r="J214" s="293">
        <v>24450</v>
      </c>
      <c r="K214" s="293">
        <v>26150</v>
      </c>
      <c r="L214" s="293">
        <v>27800</v>
      </c>
      <c r="M214" s="295">
        <v>24600</v>
      </c>
      <c r="N214" s="295">
        <v>28100</v>
      </c>
      <c r="O214" s="295">
        <v>31600</v>
      </c>
      <c r="P214" s="295">
        <v>35100</v>
      </c>
      <c r="Q214" s="295">
        <v>37950</v>
      </c>
      <c r="R214" s="295">
        <v>40750</v>
      </c>
      <c r="S214" s="295">
        <v>43550</v>
      </c>
      <c r="T214" s="295">
        <v>46350</v>
      </c>
      <c r="U214" s="250">
        <v>29520</v>
      </c>
      <c r="V214" s="250">
        <v>33720</v>
      </c>
      <c r="W214" s="250">
        <v>37920</v>
      </c>
      <c r="X214" s="250">
        <v>42120</v>
      </c>
      <c r="Y214" s="250">
        <v>45540</v>
      </c>
      <c r="Z214" s="250">
        <v>48900</v>
      </c>
      <c r="AA214" s="250">
        <v>52260</v>
      </c>
      <c r="AB214" s="250">
        <v>55620</v>
      </c>
      <c r="AC214" s="204">
        <v>39350</v>
      </c>
      <c r="AD214" s="204">
        <v>44950</v>
      </c>
      <c r="AE214" s="204">
        <v>50550</v>
      </c>
      <c r="AF214" s="204">
        <v>56150</v>
      </c>
      <c r="AG214" s="204">
        <v>60650</v>
      </c>
      <c r="AH214" s="204">
        <v>65150</v>
      </c>
      <c r="AI214" s="204">
        <v>69650</v>
      </c>
      <c r="AJ214" s="204">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12850</v>
      </c>
      <c r="F215" s="293">
        <v>14700</v>
      </c>
      <c r="G215" s="293">
        <v>16550</v>
      </c>
      <c r="H215" s="293">
        <v>18350</v>
      </c>
      <c r="I215" s="293">
        <v>19850</v>
      </c>
      <c r="J215" s="293">
        <v>21300</v>
      </c>
      <c r="K215" s="293">
        <v>22800</v>
      </c>
      <c r="L215" s="293">
        <v>24250</v>
      </c>
      <c r="M215" s="295">
        <v>21400</v>
      </c>
      <c r="N215" s="295">
        <v>24450</v>
      </c>
      <c r="O215" s="295">
        <v>27500</v>
      </c>
      <c r="P215" s="295">
        <v>30550</v>
      </c>
      <c r="Q215" s="295">
        <v>33000</v>
      </c>
      <c r="R215" s="295">
        <v>35450</v>
      </c>
      <c r="S215" s="295">
        <v>37900</v>
      </c>
      <c r="T215" s="295">
        <v>40350</v>
      </c>
      <c r="U215" s="250">
        <v>25680</v>
      </c>
      <c r="V215" s="250">
        <v>29340</v>
      </c>
      <c r="W215" s="250">
        <v>33000</v>
      </c>
      <c r="X215" s="250">
        <v>36660</v>
      </c>
      <c r="Y215" s="250">
        <v>39600</v>
      </c>
      <c r="Z215" s="250">
        <v>42540</v>
      </c>
      <c r="AA215" s="250">
        <v>45480</v>
      </c>
      <c r="AB215" s="250">
        <v>48420</v>
      </c>
      <c r="AC215" s="204">
        <v>34250</v>
      </c>
      <c r="AD215" s="204">
        <v>39150</v>
      </c>
      <c r="AE215" s="204">
        <v>44050</v>
      </c>
      <c r="AF215" s="204">
        <v>48900</v>
      </c>
      <c r="AG215" s="204">
        <v>52850</v>
      </c>
      <c r="AH215" s="204">
        <v>56750</v>
      </c>
      <c r="AI215" s="204">
        <v>60650</v>
      </c>
      <c r="AJ215" s="204">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12800</v>
      </c>
      <c r="F216" s="293">
        <v>14600</v>
      </c>
      <c r="G216" s="293">
        <v>16450</v>
      </c>
      <c r="H216" s="293">
        <v>18250</v>
      </c>
      <c r="I216" s="293">
        <v>19750</v>
      </c>
      <c r="J216" s="293">
        <v>21200</v>
      </c>
      <c r="K216" s="293">
        <v>22650</v>
      </c>
      <c r="L216" s="293">
        <v>24100</v>
      </c>
      <c r="M216" s="295">
        <v>21350</v>
      </c>
      <c r="N216" s="295">
        <v>24400</v>
      </c>
      <c r="O216" s="295">
        <v>27450</v>
      </c>
      <c r="P216" s="295">
        <v>30450</v>
      </c>
      <c r="Q216" s="295">
        <v>32900</v>
      </c>
      <c r="R216" s="295">
        <v>35350</v>
      </c>
      <c r="S216" s="295">
        <v>37800</v>
      </c>
      <c r="T216" s="295">
        <v>40200</v>
      </c>
      <c r="U216" s="250">
        <v>25620</v>
      </c>
      <c r="V216" s="250">
        <v>29280</v>
      </c>
      <c r="W216" s="250">
        <v>32940</v>
      </c>
      <c r="X216" s="250">
        <v>36540</v>
      </c>
      <c r="Y216" s="250">
        <v>39480</v>
      </c>
      <c r="Z216" s="250">
        <v>42420</v>
      </c>
      <c r="AA216" s="250">
        <v>45360</v>
      </c>
      <c r="AB216" s="250">
        <v>48240</v>
      </c>
      <c r="AC216" s="204">
        <v>34100</v>
      </c>
      <c r="AD216" s="204">
        <v>39000</v>
      </c>
      <c r="AE216" s="204">
        <v>43850</v>
      </c>
      <c r="AF216" s="204">
        <v>48700</v>
      </c>
      <c r="AG216" s="204">
        <v>52600</v>
      </c>
      <c r="AH216" s="204">
        <v>56500</v>
      </c>
      <c r="AI216" s="204">
        <v>60400</v>
      </c>
      <c r="AJ216" s="204">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12800</v>
      </c>
      <c r="F217" s="293">
        <v>14600</v>
      </c>
      <c r="G217" s="293">
        <v>16450</v>
      </c>
      <c r="H217" s="293">
        <v>18250</v>
      </c>
      <c r="I217" s="293">
        <v>19750</v>
      </c>
      <c r="J217" s="293">
        <v>21200</v>
      </c>
      <c r="K217" s="293">
        <v>22650</v>
      </c>
      <c r="L217" s="293">
        <v>24100</v>
      </c>
      <c r="M217" s="295">
        <v>21350</v>
      </c>
      <c r="N217" s="295">
        <v>24400</v>
      </c>
      <c r="O217" s="295">
        <v>27450</v>
      </c>
      <c r="P217" s="295">
        <v>30450</v>
      </c>
      <c r="Q217" s="295">
        <v>32900</v>
      </c>
      <c r="R217" s="295">
        <v>35350</v>
      </c>
      <c r="S217" s="295">
        <v>37800</v>
      </c>
      <c r="T217" s="295">
        <v>40200</v>
      </c>
      <c r="U217" s="250">
        <v>25620</v>
      </c>
      <c r="V217" s="250">
        <v>29280</v>
      </c>
      <c r="W217" s="250">
        <v>32940</v>
      </c>
      <c r="X217" s="250">
        <v>36540</v>
      </c>
      <c r="Y217" s="250">
        <v>39480</v>
      </c>
      <c r="Z217" s="250">
        <v>42420</v>
      </c>
      <c r="AA217" s="250">
        <v>45360</v>
      </c>
      <c r="AB217" s="250">
        <v>48240</v>
      </c>
      <c r="AC217" s="204">
        <v>34100</v>
      </c>
      <c r="AD217" s="204">
        <v>39000</v>
      </c>
      <c r="AE217" s="204">
        <v>43850</v>
      </c>
      <c r="AF217" s="204">
        <v>48700</v>
      </c>
      <c r="AG217" s="204">
        <v>52600</v>
      </c>
      <c r="AH217" s="204">
        <v>56500</v>
      </c>
      <c r="AI217" s="204">
        <v>60400</v>
      </c>
      <c r="AJ217" s="204">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15200</v>
      </c>
      <c r="F218" s="293">
        <v>17400</v>
      </c>
      <c r="G218" s="293">
        <v>19550</v>
      </c>
      <c r="H218" s="293">
        <v>21700</v>
      </c>
      <c r="I218" s="293">
        <v>23450</v>
      </c>
      <c r="J218" s="293">
        <v>25200</v>
      </c>
      <c r="K218" s="293">
        <v>26950</v>
      </c>
      <c r="L218" s="293">
        <v>28650</v>
      </c>
      <c r="M218" s="295">
        <v>25350</v>
      </c>
      <c r="N218" s="295">
        <v>28950</v>
      </c>
      <c r="O218" s="295">
        <v>32550</v>
      </c>
      <c r="P218" s="295">
        <v>36150</v>
      </c>
      <c r="Q218" s="295">
        <v>39050</v>
      </c>
      <c r="R218" s="295">
        <v>41950</v>
      </c>
      <c r="S218" s="295">
        <v>44850</v>
      </c>
      <c r="T218" s="295">
        <v>47750</v>
      </c>
      <c r="U218" s="250">
        <v>30420</v>
      </c>
      <c r="V218" s="250">
        <v>34740</v>
      </c>
      <c r="W218" s="250">
        <v>39060</v>
      </c>
      <c r="X218" s="250">
        <v>43380</v>
      </c>
      <c r="Y218" s="250">
        <v>46860</v>
      </c>
      <c r="Z218" s="250">
        <v>50340</v>
      </c>
      <c r="AA218" s="250">
        <v>53820</v>
      </c>
      <c r="AB218" s="250">
        <v>57300</v>
      </c>
      <c r="AC218" s="204">
        <v>40500</v>
      </c>
      <c r="AD218" s="204">
        <v>46300</v>
      </c>
      <c r="AE218" s="204">
        <v>52100</v>
      </c>
      <c r="AF218" s="204">
        <v>57850</v>
      </c>
      <c r="AG218" s="204">
        <v>62500</v>
      </c>
      <c r="AH218" s="204">
        <v>67150</v>
      </c>
      <c r="AI218" s="204">
        <v>71750</v>
      </c>
      <c r="AJ218" s="204">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15800</v>
      </c>
      <c r="F219" s="293">
        <v>18050</v>
      </c>
      <c r="G219" s="293">
        <v>20300</v>
      </c>
      <c r="H219" s="293">
        <v>22550</v>
      </c>
      <c r="I219" s="293">
        <v>24400</v>
      </c>
      <c r="J219" s="293">
        <v>26200</v>
      </c>
      <c r="K219" s="293">
        <v>28000</v>
      </c>
      <c r="L219" s="293">
        <v>29800</v>
      </c>
      <c r="M219" s="295">
        <v>26300</v>
      </c>
      <c r="N219" s="295">
        <v>30050</v>
      </c>
      <c r="O219" s="295">
        <v>33800</v>
      </c>
      <c r="P219" s="295">
        <v>37550</v>
      </c>
      <c r="Q219" s="295">
        <v>40600</v>
      </c>
      <c r="R219" s="295">
        <v>43600</v>
      </c>
      <c r="S219" s="295">
        <v>46600</v>
      </c>
      <c r="T219" s="295">
        <v>49600</v>
      </c>
      <c r="U219" s="250">
        <v>31560</v>
      </c>
      <c r="V219" s="250">
        <v>36060</v>
      </c>
      <c r="W219" s="250">
        <v>40560</v>
      </c>
      <c r="X219" s="250">
        <v>45060</v>
      </c>
      <c r="Y219" s="250">
        <v>48720</v>
      </c>
      <c r="Z219" s="250">
        <v>52320</v>
      </c>
      <c r="AA219" s="250">
        <v>55920</v>
      </c>
      <c r="AB219" s="250">
        <v>59520</v>
      </c>
      <c r="AC219" s="204">
        <v>42100</v>
      </c>
      <c r="AD219" s="204">
        <v>48100</v>
      </c>
      <c r="AE219" s="204">
        <v>54100</v>
      </c>
      <c r="AF219" s="204">
        <v>60100</v>
      </c>
      <c r="AG219" s="204">
        <v>64950</v>
      </c>
      <c r="AH219" s="204">
        <v>69750</v>
      </c>
      <c r="AI219" s="204">
        <v>74550</v>
      </c>
      <c r="AJ219" s="204">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14000</v>
      </c>
      <c r="F220" s="293">
        <v>16000</v>
      </c>
      <c r="G220" s="293">
        <v>18000</v>
      </c>
      <c r="H220" s="293">
        <v>20000</v>
      </c>
      <c r="I220" s="293">
        <v>21600</v>
      </c>
      <c r="J220" s="293">
        <v>23200</v>
      </c>
      <c r="K220" s="293">
        <v>24800</v>
      </c>
      <c r="L220" s="293">
        <v>26400</v>
      </c>
      <c r="M220" s="295">
        <v>23350</v>
      </c>
      <c r="N220" s="295">
        <v>26700</v>
      </c>
      <c r="O220" s="295">
        <v>30050</v>
      </c>
      <c r="P220" s="295">
        <v>33350</v>
      </c>
      <c r="Q220" s="295">
        <v>36050</v>
      </c>
      <c r="R220" s="295">
        <v>38700</v>
      </c>
      <c r="S220" s="295">
        <v>41400</v>
      </c>
      <c r="T220" s="295">
        <v>44050</v>
      </c>
      <c r="U220" s="250">
        <v>28020</v>
      </c>
      <c r="V220" s="250">
        <v>32040</v>
      </c>
      <c r="W220" s="250">
        <v>36060</v>
      </c>
      <c r="X220" s="250">
        <v>40020</v>
      </c>
      <c r="Y220" s="250">
        <v>43260</v>
      </c>
      <c r="Z220" s="250">
        <v>46440</v>
      </c>
      <c r="AA220" s="250">
        <v>49680</v>
      </c>
      <c r="AB220" s="250">
        <v>52860</v>
      </c>
      <c r="AC220" s="204">
        <v>37350</v>
      </c>
      <c r="AD220" s="204">
        <v>42700</v>
      </c>
      <c r="AE220" s="204">
        <v>48050</v>
      </c>
      <c r="AF220" s="204">
        <v>53350</v>
      </c>
      <c r="AG220" s="204">
        <v>57650</v>
      </c>
      <c r="AH220" s="204">
        <v>61900</v>
      </c>
      <c r="AI220" s="204">
        <v>66200</v>
      </c>
      <c r="AJ220" s="204">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12800</v>
      </c>
      <c r="F221" s="293">
        <v>14600</v>
      </c>
      <c r="G221" s="293">
        <v>16450</v>
      </c>
      <c r="H221" s="293">
        <v>18250</v>
      </c>
      <c r="I221" s="293">
        <v>19750</v>
      </c>
      <c r="J221" s="293">
        <v>21200</v>
      </c>
      <c r="K221" s="293">
        <v>22650</v>
      </c>
      <c r="L221" s="293">
        <v>24100</v>
      </c>
      <c r="M221" s="295">
        <v>21350</v>
      </c>
      <c r="N221" s="295">
        <v>24400</v>
      </c>
      <c r="O221" s="295">
        <v>27450</v>
      </c>
      <c r="P221" s="295">
        <v>30450</v>
      </c>
      <c r="Q221" s="295">
        <v>32900</v>
      </c>
      <c r="R221" s="295">
        <v>35350</v>
      </c>
      <c r="S221" s="295">
        <v>37800</v>
      </c>
      <c r="T221" s="295">
        <v>40200</v>
      </c>
      <c r="U221" s="250">
        <v>25620</v>
      </c>
      <c r="V221" s="250">
        <v>29280</v>
      </c>
      <c r="W221" s="250">
        <v>32940</v>
      </c>
      <c r="X221" s="250">
        <v>36540</v>
      </c>
      <c r="Y221" s="250">
        <v>39480</v>
      </c>
      <c r="Z221" s="250">
        <v>42420</v>
      </c>
      <c r="AA221" s="250">
        <v>45360</v>
      </c>
      <c r="AB221" s="250">
        <v>48240</v>
      </c>
      <c r="AC221" s="204">
        <v>34100</v>
      </c>
      <c r="AD221" s="204">
        <v>39000</v>
      </c>
      <c r="AE221" s="204">
        <v>43850</v>
      </c>
      <c r="AF221" s="204">
        <v>48700</v>
      </c>
      <c r="AG221" s="204">
        <v>52600</v>
      </c>
      <c r="AH221" s="204">
        <v>56500</v>
      </c>
      <c r="AI221" s="204">
        <v>60400</v>
      </c>
      <c r="AJ221" s="204">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17000</v>
      </c>
      <c r="F222" s="293">
        <v>19400</v>
      </c>
      <c r="G222" s="293">
        <v>21850</v>
      </c>
      <c r="H222" s="293">
        <v>24250</v>
      </c>
      <c r="I222" s="293">
        <v>26200</v>
      </c>
      <c r="J222" s="293">
        <v>28150</v>
      </c>
      <c r="K222" s="293">
        <v>30100</v>
      </c>
      <c r="L222" s="293">
        <v>32050</v>
      </c>
      <c r="M222" s="295">
        <v>28300</v>
      </c>
      <c r="N222" s="295">
        <v>32350</v>
      </c>
      <c r="O222" s="295">
        <v>36400</v>
      </c>
      <c r="P222" s="295">
        <v>40400</v>
      </c>
      <c r="Q222" s="295">
        <v>43650</v>
      </c>
      <c r="R222" s="295">
        <v>46900</v>
      </c>
      <c r="S222" s="295">
        <v>50100</v>
      </c>
      <c r="T222" s="295">
        <v>53350</v>
      </c>
      <c r="U222" s="250">
        <v>33960</v>
      </c>
      <c r="V222" s="250">
        <v>38820</v>
      </c>
      <c r="W222" s="250">
        <v>43680</v>
      </c>
      <c r="X222" s="250">
        <v>48480</v>
      </c>
      <c r="Y222" s="250">
        <v>52380</v>
      </c>
      <c r="Z222" s="250">
        <v>56280</v>
      </c>
      <c r="AA222" s="250">
        <v>60120</v>
      </c>
      <c r="AB222" s="250">
        <v>64020</v>
      </c>
      <c r="AC222" s="204">
        <v>45300</v>
      </c>
      <c r="AD222" s="204">
        <v>51750</v>
      </c>
      <c r="AE222" s="204">
        <v>58200</v>
      </c>
      <c r="AF222" s="204">
        <v>64650</v>
      </c>
      <c r="AG222" s="204">
        <v>69850</v>
      </c>
      <c r="AH222" s="204">
        <v>75000</v>
      </c>
      <c r="AI222" s="204">
        <v>80200</v>
      </c>
      <c r="AJ222" s="204">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13300</v>
      </c>
      <c r="F223" s="293">
        <v>15200</v>
      </c>
      <c r="G223" s="293">
        <v>17100</v>
      </c>
      <c r="H223" s="293">
        <v>19000</v>
      </c>
      <c r="I223" s="293">
        <v>20550</v>
      </c>
      <c r="J223" s="293">
        <v>22050</v>
      </c>
      <c r="K223" s="293">
        <v>23600</v>
      </c>
      <c r="L223" s="293">
        <v>25100</v>
      </c>
      <c r="M223" s="295">
        <v>22200</v>
      </c>
      <c r="N223" s="295">
        <v>25400</v>
      </c>
      <c r="O223" s="295">
        <v>28550</v>
      </c>
      <c r="P223" s="295">
        <v>31700</v>
      </c>
      <c r="Q223" s="295">
        <v>34250</v>
      </c>
      <c r="R223" s="295">
        <v>36800</v>
      </c>
      <c r="S223" s="295">
        <v>39350</v>
      </c>
      <c r="T223" s="295">
        <v>41850</v>
      </c>
      <c r="U223" s="250">
        <v>26640</v>
      </c>
      <c r="V223" s="250">
        <v>30480</v>
      </c>
      <c r="W223" s="250">
        <v>34260</v>
      </c>
      <c r="X223" s="250">
        <v>38040</v>
      </c>
      <c r="Y223" s="250">
        <v>41100</v>
      </c>
      <c r="Z223" s="250">
        <v>44160</v>
      </c>
      <c r="AA223" s="250">
        <v>47220</v>
      </c>
      <c r="AB223" s="250">
        <v>50220</v>
      </c>
      <c r="AC223" s="204">
        <v>35500</v>
      </c>
      <c r="AD223" s="204">
        <v>40600</v>
      </c>
      <c r="AE223" s="204">
        <v>45650</v>
      </c>
      <c r="AF223" s="204">
        <v>50700</v>
      </c>
      <c r="AG223" s="204">
        <v>54800</v>
      </c>
      <c r="AH223" s="204">
        <v>58850</v>
      </c>
      <c r="AI223" s="204">
        <v>62900</v>
      </c>
      <c r="AJ223" s="204">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12800</v>
      </c>
      <c r="F224" s="293">
        <v>14600</v>
      </c>
      <c r="G224" s="293">
        <v>16450</v>
      </c>
      <c r="H224" s="293">
        <v>18250</v>
      </c>
      <c r="I224" s="293">
        <v>19750</v>
      </c>
      <c r="J224" s="293">
        <v>21200</v>
      </c>
      <c r="K224" s="293">
        <v>22650</v>
      </c>
      <c r="L224" s="293">
        <v>24100</v>
      </c>
      <c r="M224" s="295">
        <v>21350</v>
      </c>
      <c r="N224" s="295">
        <v>24400</v>
      </c>
      <c r="O224" s="295">
        <v>27450</v>
      </c>
      <c r="P224" s="295">
        <v>30450</v>
      </c>
      <c r="Q224" s="295">
        <v>32900</v>
      </c>
      <c r="R224" s="295">
        <v>35350</v>
      </c>
      <c r="S224" s="295">
        <v>37800</v>
      </c>
      <c r="T224" s="295">
        <v>40200</v>
      </c>
      <c r="U224" s="250">
        <v>25620</v>
      </c>
      <c r="V224" s="250">
        <v>29280</v>
      </c>
      <c r="W224" s="250">
        <v>32940</v>
      </c>
      <c r="X224" s="250">
        <v>36540</v>
      </c>
      <c r="Y224" s="250">
        <v>39480</v>
      </c>
      <c r="Z224" s="250">
        <v>42420</v>
      </c>
      <c r="AA224" s="250">
        <v>45360</v>
      </c>
      <c r="AB224" s="250">
        <v>48240</v>
      </c>
      <c r="AC224" s="204">
        <v>34100</v>
      </c>
      <c r="AD224" s="204">
        <v>39000</v>
      </c>
      <c r="AE224" s="204">
        <v>43850</v>
      </c>
      <c r="AF224" s="204">
        <v>48700</v>
      </c>
      <c r="AG224" s="204">
        <v>52600</v>
      </c>
      <c r="AH224" s="204">
        <v>56500</v>
      </c>
      <c r="AI224" s="204">
        <v>60400</v>
      </c>
      <c r="AJ224" s="204">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12800</v>
      </c>
      <c r="F225" s="293">
        <v>14600</v>
      </c>
      <c r="G225" s="293">
        <v>16450</v>
      </c>
      <c r="H225" s="293">
        <v>18250</v>
      </c>
      <c r="I225" s="293">
        <v>19750</v>
      </c>
      <c r="J225" s="293">
        <v>21200</v>
      </c>
      <c r="K225" s="293">
        <v>22650</v>
      </c>
      <c r="L225" s="293">
        <v>24100</v>
      </c>
      <c r="M225" s="295">
        <v>21350</v>
      </c>
      <c r="N225" s="295">
        <v>24400</v>
      </c>
      <c r="O225" s="295">
        <v>27450</v>
      </c>
      <c r="P225" s="295">
        <v>30450</v>
      </c>
      <c r="Q225" s="295">
        <v>32900</v>
      </c>
      <c r="R225" s="295">
        <v>35350</v>
      </c>
      <c r="S225" s="295">
        <v>37800</v>
      </c>
      <c r="T225" s="295">
        <v>40200</v>
      </c>
      <c r="U225" s="250">
        <v>25620</v>
      </c>
      <c r="V225" s="250">
        <v>29280</v>
      </c>
      <c r="W225" s="250">
        <v>32940</v>
      </c>
      <c r="X225" s="250">
        <v>36540</v>
      </c>
      <c r="Y225" s="250">
        <v>39480</v>
      </c>
      <c r="Z225" s="250">
        <v>42420</v>
      </c>
      <c r="AA225" s="250">
        <v>45360</v>
      </c>
      <c r="AB225" s="250">
        <v>48240</v>
      </c>
      <c r="AC225" s="204">
        <v>34100</v>
      </c>
      <c r="AD225" s="204">
        <v>39000</v>
      </c>
      <c r="AE225" s="204">
        <v>43850</v>
      </c>
      <c r="AF225" s="204">
        <v>48700</v>
      </c>
      <c r="AG225" s="204">
        <v>52600</v>
      </c>
      <c r="AH225" s="204">
        <v>56500</v>
      </c>
      <c r="AI225" s="204">
        <v>60400</v>
      </c>
      <c r="AJ225" s="204">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13650</v>
      </c>
      <c r="F226" s="293">
        <v>15600</v>
      </c>
      <c r="G226" s="293">
        <v>17550</v>
      </c>
      <c r="H226" s="293">
        <v>19450</v>
      </c>
      <c r="I226" s="293">
        <v>21050</v>
      </c>
      <c r="J226" s="293">
        <v>22600</v>
      </c>
      <c r="K226" s="293">
        <v>24150</v>
      </c>
      <c r="L226" s="293">
        <v>25700</v>
      </c>
      <c r="M226" s="295">
        <v>22700</v>
      </c>
      <c r="N226" s="295">
        <v>25950</v>
      </c>
      <c r="O226" s="295">
        <v>29200</v>
      </c>
      <c r="P226" s="295">
        <v>32400</v>
      </c>
      <c r="Q226" s="295">
        <v>35000</v>
      </c>
      <c r="R226" s="295">
        <v>37600</v>
      </c>
      <c r="S226" s="295">
        <v>40200</v>
      </c>
      <c r="T226" s="295">
        <v>42800</v>
      </c>
      <c r="U226" s="250">
        <v>27240</v>
      </c>
      <c r="V226" s="250">
        <v>31140</v>
      </c>
      <c r="W226" s="250">
        <v>35040</v>
      </c>
      <c r="X226" s="250">
        <v>38880</v>
      </c>
      <c r="Y226" s="250">
        <v>42000</v>
      </c>
      <c r="Z226" s="250">
        <v>45120</v>
      </c>
      <c r="AA226" s="250">
        <v>48240</v>
      </c>
      <c r="AB226" s="250">
        <v>51360</v>
      </c>
      <c r="AC226" s="204">
        <v>36300</v>
      </c>
      <c r="AD226" s="204">
        <v>41500</v>
      </c>
      <c r="AE226" s="204">
        <v>46700</v>
      </c>
      <c r="AF226" s="204">
        <v>51850</v>
      </c>
      <c r="AG226" s="204">
        <v>56000</v>
      </c>
      <c r="AH226" s="204">
        <v>60150</v>
      </c>
      <c r="AI226" s="204">
        <v>64300</v>
      </c>
      <c r="AJ226" s="204">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12800</v>
      </c>
      <c r="F227" s="293">
        <v>14600</v>
      </c>
      <c r="G227" s="293">
        <v>16450</v>
      </c>
      <c r="H227" s="293">
        <v>18250</v>
      </c>
      <c r="I227" s="293">
        <v>19750</v>
      </c>
      <c r="J227" s="293">
        <v>21200</v>
      </c>
      <c r="K227" s="293">
        <v>22650</v>
      </c>
      <c r="L227" s="293">
        <v>24100</v>
      </c>
      <c r="M227" s="295">
        <v>21350</v>
      </c>
      <c r="N227" s="295">
        <v>24400</v>
      </c>
      <c r="O227" s="295">
        <v>27450</v>
      </c>
      <c r="P227" s="295">
        <v>30450</v>
      </c>
      <c r="Q227" s="295">
        <v>32900</v>
      </c>
      <c r="R227" s="295">
        <v>35350</v>
      </c>
      <c r="S227" s="295">
        <v>37800</v>
      </c>
      <c r="T227" s="295">
        <v>40200</v>
      </c>
      <c r="U227" s="250">
        <v>25620</v>
      </c>
      <c r="V227" s="250">
        <v>29280</v>
      </c>
      <c r="W227" s="250">
        <v>32940</v>
      </c>
      <c r="X227" s="250">
        <v>36540</v>
      </c>
      <c r="Y227" s="250">
        <v>39480</v>
      </c>
      <c r="Z227" s="250">
        <v>42420</v>
      </c>
      <c r="AA227" s="250">
        <v>45360</v>
      </c>
      <c r="AB227" s="250">
        <v>48240</v>
      </c>
      <c r="AC227" s="204">
        <v>34100</v>
      </c>
      <c r="AD227" s="204">
        <v>39000</v>
      </c>
      <c r="AE227" s="204">
        <v>43850</v>
      </c>
      <c r="AF227" s="204">
        <v>48700</v>
      </c>
      <c r="AG227" s="204">
        <v>52600</v>
      </c>
      <c r="AH227" s="204">
        <v>56500</v>
      </c>
      <c r="AI227" s="204">
        <v>60400</v>
      </c>
      <c r="AJ227" s="204">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14400</v>
      </c>
      <c r="F228" s="293">
        <v>16450</v>
      </c>
      <c r="G228" s="293">
        <v>18500</v>
      </c>
      <c r="H228" s="293">
        <v>20550</v>
      </c>
      <c r="I228" s="293">
        <v>22200</v>
      </c>
      <c r="J228" s="293">
        <v>23850</v>
      </c>
      <c r="K228" s="293">
        <v>25500</v>
      </c>
      <c r="L228" s="293">
        <v>27150</v>
      </c>
      <c r="M228" s="295">
        <v>24000</v>
      </c>
      <c r="N228" s="295">
        <v>27400</v>
      </c>
      <c r="O228" s="295">
        <v>30850</v>
      </c>
      <c r="P228" s="295">
        <v>34250</v>
      </c>
      <c r="Q228" s="295">
        <v>37000</v>
      </c>
      <c r="R228" s="295">
        <v>39750</v>
      </c>
      <c r="S228" s="295">
        <v>42500</v>
      </c>
      <c r="T228" s="295">
        <v>45250</v>
      </c>
      <c r="U228" s="250">
        <v>28800</v>
      </c>
      <c r="V228" s="250">
        <v>32880</v>
      </c>
      <c r="W228" s="250">
        <v>37020</v>
      </c>
      <c r="X228" s="250">
        <v>41100</v>
      </c>
      <c r="Y228" s="250">
        <v>44400</v>
      </c>
      <c r="Z228" s="250">
        <v>47700</v>
      </c>
      <c r="AA228" s="250">
        <v>51000</v>
      </c>
      <c r="AB228" s="250">
        <v>54300</v>
      </c>
      <c r="AC228" s="204">
        <v>38400</v>
      </c>
      <c r="AD228" s="204">
        <v>43850</v>
      </c>
      <c r="AE228" s="204">
        <v>49350</v>
      </c>
      <c r="AF228" s="204">
        <v>54800</v>
      </c>
      <c r="AG228" s="204">
        <v>59200</v>
      </c>
      <c r="AH228" s="204">
        <v>63600</v>
      </c>
      <c r="AI228" s="204">
        <v>68000</v>
      </c>
      <c r="AJ228" s="204">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20800</v>
      </c>
      <c r="F229" s="293">
        <v>23750</v>
      </c>
      <c r="G229" s="293">
        <v>26700</v>
      </c>
      <c r="H229" s="293">
        <v>29650</v>
      </c>
      <c r="I229" s="293">
        <v>32050</v>
      </c>
      <c r="J229" s="293">
        <v>34400</v>
      </c>
      <c r="K229" s="293">
        <v>36800</v>
      </c>
      <c r="L229" s="293">
        <v>39150</v>
      </c>
      <c r="M229" s="295">
        <v>34650</v>
      </c>
      <c r="N229" s="295">
        <v>39600</v>
      </c>
      <c r="O229" s="295">
        <v>44550</v>
      </c>
      <c r="P229" s="295">
        <v>49450</v>
      </c>
      <c r="Q229" s="295">
        <v>53450</v>
      </c>
      <c r="R229" s="295">
        <v>57400</v>
      </c>
      <c r="S229" s="295">
        <v>61350</v>
      </c>
      <c r="T229" s="295">
        <v>65300</v>
      </c>
      <c r="U229" s="250">
        <v>41580</v>
      </c>
      <c r="V229" s="250">
        <v>47520</v>
      </c>
      <c r="W229" s="250">
        <v>53460</v>
      </c>
      <c r="X229" s="250">
        <v>59340</v>
      </c>
      <c r="Y229" s="250">
        <v>64140</v>
      </c>
      <c r="Z229" s="250">
        <v>68880</v>
      </c>
      <c r="AA229" s="250">
        <v>73620</v>
      </c>
      <c r="AB229" s="250">
        <v>78360</v>
      </c>
      <c r="AC229" s="204">
        <v>55400</v>
      </c>
      <c r="AD229" s="204">
        <v>63300</v>
      </c>
      <c r="AE229" s="204">
        <v>71200</v>
      </c>
      <c r="AF229" s="204">
        <v>79100</v>
      </c>
      <c r="AG229" s="204">
        <v>85450</v>
      </c>
      <c r="AH229" s="204">
        <v>91800</v>
      </c>
      <c r="AI229" s="204">
        <v>98100</v>
      </c>
      <c r="AJ229" s="204">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12800</v>
      </c>
      <c r="F230" s="293">
        <v>14600</v>
      </c>
      <c r="G230" s="293">
        <v>16450</v>
      </c>
      <c r="H230" s="293">
        <v>18250</v>
      </c>
      <c r="I230" s="293">
        <v>19750</v>
      </c>
      <c r="J230" s="293">
        <v>21200</v>
      </c>
      <c r="K230" s="293">
        <v>22650</v>
      </c>
      <c r="L230" s="293">
        <v>24100</v>
      </c>
      <c r="M230" s="295">
        <v>21350</v>
      </c>
      <c r="N230" s="295">
        <v>24400</v>
      </c>
      <c r="O230" s="295">
        <v>27450</v>
      </c>
      <c r="P230" s="295">
        <v>30450</v>
      </c>
      <c r="Q230" s="295">
        <v>32900</v>
      </c>
      <c r="R230" s="295">
        <v>35350</v>
      </c>
      <c r="S230" s="295">
        <v>37800</v>
      </c>
      <c r="T230" s="295">
        <v>40200</v>
      </c>
      <c r="U230" s="250">
        <v>25620</v>
      </c>
      <c r="V230" s="250">
        <v>29280</v>
      </c>
      <c r="W230" s="250">
        <v>32940</v>
      </c>
      <c r="X230" s="250">
        <v>36540</v>
      </c>
      <c r="Y230" s="250">
        <v>39480</v>
      </c>
      <c r="Z230" s="250">
        <v>42420</v>
      </c>
      <c r="AA230" s="250">
        <v>45360</v>
      </c>
      <c r="AB230" s="250">
        <v>48240</v>
      </c>
      <c r="AC230" s="204">
        <v>34100</v>
      </c>
      <c r="AD230" s="204">
        <v>39000</v>
      </c>
      <c r="AE230" s="204">
        <v>43850</v>
      </c>
      <c r="AF230" s="204">
        <v>48700</v>
      </c>
      <c r="AG230" s="204">
        <v>52600</v>
      </c>
      <c r="AH230" s="204">
        <v>56500</v>
      </c>
      <c r="AI230" s="204">
        <v>60400</v>
      </c>
      <c r="AJ230" s="204">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12900</v>
      </c>
      <c r="F231" s="293">
        <v>14750</v>
      </c>
      <c r="G231" s="293">
        <v>16600</v>
      </c>
      <c r="H231" s="293">
        <v>18400</v>
      </c>
      <c r="I231" s="293">
        <v>19900</v>
      </c>
      <c r="J231" s="293">
        <v>21350</v>
      </c>
      <c r="K231" s="293">
        <v>22850</v>
      </c>
      <c r="L231" s="293">
        <v>24300</v>
      </c>
      <c r="M231" s="295">
        <v>21500</v>
      </c>
      <c r="N231" s="295">
        <v>24600</v>
      </c>
      <c r="O231" s="295">
        <v>27650</v>
      </c>
      <c r="P231" s="295">
        <v>30700</v>
      </c>
      <c r="Q231" s="295">
        <v>33200</v>
      </c>
      <c r="R231" s="295">
        <v>35650</v>
      </c>
      <c r="S231" s="295">
        <v>38100</v>
      </c>
      <c r="T231" s="295">
        <v>40550</v>
      </c>
      <c r="U231" s="250">
        <v>25800</v>
      </c>
      <c r="V231" s="250">
        <v>29520</v>
      </c>
      <c r="W231" s="250">
        <v>33180</v>
      </c>
      <c r="X231" s="250">
        <v>36840</v>
      </c>
      <c r="Y231" s="250">
        <v>39840</v>
      </c>
      <c r="Z231" s="250">
        <v>42780</v>
      </c>
      <c r="AA231" s="250">
        <v>45720</v>
      </c>
      <c r="AB231" s="250">
        <v>48660</v>
      </c>
      <c r="AC231" s="204">
        <v>34400</v>
      </c>
      <c r="AD231" s="204">
        <v>39300</v>
      </c>
      <c r="AE231" s="204">
        <v>44200</v>
      </c>
      <c r="AF231" s="204">
        <v>49100</v>
      </c>
      <c r="AG231" s="204">
        <v>53050</v>
      </c>
      <c r="AH231" s="204">
        <v>57000</v>
      </c>
      <c r="AI231" s="204">
        <v>60900</v>
      </c>
      <c r="AJ231" s="204">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13950</v>
      </c>
      <c r="F232" s="293">
        <v>15950</v>
      </c>
      <c r="G232" s="293">
        <v>17950</v>
      </c>
      <c r="H232" s="293">
        <v>19900</v>
      </c>
      <c r="I232" s="293">
        <v>21500</v>
      </c>
      <c r="J232" s="293">
        <v>23100</v>
      </c>
      <c r="K232" s="293">
        <v>24700</v>
      </c>
      <c r="L232" s="293">
        <v>26300</v>
      </c>
      <c r="M232" s="295">
        <v>23250</v>
      </c>
      <c r="N232" s="295">
        <v>26600</v>
      </c>
      <c r="O232" s="295">
        <v>29900</v>
      </c>
      <c r="P232" s="295">
        <v>33200</v>
      </c>
      <c r="Q232" s="295">
        <v>35900</v>
      </c>
      <c r="R232" s="295">
        <v>38550</v>
      </c>
      <c r="S232" s="295">
        <v>41200</v>
      </c>
      <c r="T232" s="295">
        <v>43850</v>
      </c>
      <c r="U232" s="250">
        <v>27900</v>
      </c>
      <c r="V232" s="250">
        <v>31920</v>
      </c>
      <c r="W232" s="250">
        <v>35880</v>
      </c>
      <c r="X232" s="250">
        <v>39840</v>
      </c>
      <c r="Y232" s="250">
        <v>43080</v>
      </c>
      <c r="Z232" s="250">
        <v>46260</v>
      </c>
      <c r="AA232" s="250">
        <v>49440</v>
      </c>
      <c r="AB232" s="250">
        <v>52620</v>
      </c>
      <c r="AC232" s="204">
        <v>37200</v>
      </c>
      <c r="AD232" s="204">
        <v>42500</v>
      </c>
      <c r="AE232" s="204">
        <v>47800</v>
      </c>
      <c r="AF232" s="204">
        <v>53100</v>
      </c>
      <c r="AG232" s="204">
        <v>57350</v>
      </c>
      <c r="AH232" s="204">
        <v>61600</v>
      </c>
      <c r="AI232" s="204">
        <v>65850</v>
      </c>
      <c r="AJ232" s="204">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14350</v>
      </c>
      <c r="F233" s="293">
        <v>16400</v>
      </c>
      <c r="G233" s="293">
        <v>18450</v>
      </c>
      <c r="H233" s="293">
        <v>20450</v>
      </c>
      <c r="I233" s="293">
        <v>22100</v>
      </c>
      <c r="J233" s="293">
        <v>23750</v>
      </c>
      <c r="K233" s="293">
        <v>25400</v>
      </c>
      <c r="L233" s="293">
        <v>27000</v>
      </c>
      <c r="M233" s="295">
        <v>23900</v>
      </c>
      <c r="N233" s="295">
        <v>27300</v>
      </c>
      <c r="O233" s="295">
        <v>30700</v>
      </c>
      <c r="P233" s="295">
        <v>34100</v>
      </c>
      <c r="Q233" s="295">
        <v>36850</v>
      </c>
      <c r="R233" s="295">
        <v>39600</v>
      </c>
      <c r="S233" s="295">
        <v>42300</v>
      </c>
      <c r="T233" s="295">
        <v>45050</v>
      </c>
      <c r="U233" s="250">
        <v>28680</v>
      </c>
      <c r="V233" s="250">
        <v>32760</v>
      </c>
      <c r="W233" s="250">
        <v>36840</v>
      </c>
      <c r="X233" s="250">
        <v>40920</v>
      </c>
      <c r="Y233" s="250">
        <v>44220</v>
      </c>
      <c r="Z233" s="250">
        <v>47520</v>
      </c>
      <c r="AA233" s="250">
        <v>50760</v>
      </c>
      <c r="AB233" s="250">
        <v>54060</v>
      </c>
      <c r="AC233" s="204">
        <v>38200</v>
      </c>
      <c r="AD233" s="204">
        <v>43650</v>
      </c>
      <c r="AE233" s="204">
        <v>49100</v>
      </c>
      <c r="AF233" s="204">
        <v>54550</v>
      </c>
      <c r="AG233" s="204">
        <v>58950</v>
      </c>
      <c r="AH233" s="204">
        <v>63300</v>
      </c>
      <c r="AI233" s="204">
        <v>67650</v>
      </c>
      <c r="AJ233" s="204">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12800</v>
      </c>
      <c r="F234" s="293">
        <v>14600</v>
      </c>
      <c r="G234" s="293">
        <v>16450</v>
      </c>
      <c r="H234" s="293">
        <v>18250</v>
      </c>
      <c r="I234" s="293">
        <v>19750</v>
      </c>
      <c r="J234" s="293">
        <v>21200</v>
      </c>
      <c r="K234" s="293">
        <v>22650</v>
      </c>
      <c r="L234" s="293">
        <v>24100</v>
      </c>
      <c r="M234" s="295">
        <v>21350</v>
      </c>
      <c r="N234" s="295">
        <v>24400</v>
      </c>
      <c r="O234" s="295">
        <v>27450</v>
      </c>
      <c r="P234" s="295">
        <v>30450</v>
      </c>
      <c r="Q234" s="295">
        <v>32900</v>
      </c>
      <c r="R234" s="295">
        <v>35350</v>
      </c>
      <c r="S234" s="295">
        <v>37800</v>
      </c>
      <c r="T234" s="295">
        <v>40200</v>
      </c>
      <c r="U234" s="250">
        <v>25620</v>
      </c>
      <c r="V234" s="250">
        <v>29280</v>
      </c>
      <c r="W234" s="250">
        <v>32940</v>
      </c>
      <c r="X234" s="250">
        <v>36540</v>
      </c>
      <c r="Y234" s="250">
        <v>39480</v>
      </c>
      <c r="Z234" s="250">
        <v>42420</v>
      </c>
      <c r="AA234" s="250">
        <v>45360</v>
      </c>
      <c r="AB234" s="250">
        <v>48240</v>
      </c>
      <c r="AC234" s="204">
        <v>34100</v>
      </c>
      <c r="AD234" s="204">
        <v>39000</v>
      </c>
      <c r="AE234" s="204">
        <v>43850</v>
      </c>
      <c r="AF234" s="204">
        <v>48700</v>
      </c>
      <c r="AG234" s="204">
        <v>52600</v>
      </c>
      <c r="AH234" s="204">
        <v>56500</v>
      </c>
      <c r="AI234" s="204">
        <v>60400</v>
      </c>
      <c r="AJ234" s="204">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12800</v>
      </c>
      <c r="F235" s="293">
        <v>14600</v>
      </c>
      <c r="G235" s="293">
        <v>16450</v>
      </c>
      <c r="H235" s="293">
        <v>18250</v>
      </c>
      <c r="I235" s="293">
        <v>19750</v>
      </c>
      <c r="J235" s="293">
        <v>21200</v>
      </c>
      <c r="K235" s="293">
        <v>22650</v>
      </c>
      <c r="L235" s="293">
        <v>24100</v>
      </c>
      <c r="M235" s="295">
        <v>21350</v>
      </c>
      <c r="N235" s="295">
        <v>24400</v>
      </c>
      <c r="O235" s="295">
        <v>27450</v>
      </c>
      <c r="P235" s="295">
        <v>30450</v>
      </c>
      <c r="Q235" s="295">
        <v>32900</v>
      </c>
      <c r="R235" s="295">
        <v>35350</v>
      </c>
      <c r="S235" s="295">
        <v>37800</v>
      </c>
      <c r="T235" s="295">
        <v>40200</v>
      </c>
      <c r="U235" s="250">
        <v>25620</v>
      </c>
      <c r="V235" s="250">
        <v>29280</v>
      </c>
      <c r="W235" s="250">
        <v>32940</v>
      </c>
      <c r="X235" s="250">
        <v>36540</v>
      </c>
      <c r="Y235" s="250">
        <v>39480</v>
      </c>
      <c r="Z235" s="250">
        <v>42420</v>
      </c>
      <c r="AA235" s="250">
        <v>45360</v>
      </c>
      <c r="AB235" s="250">
        <v>48240</v>
      </c>
      <c r="AC235" s="204">
        <v>34100</v>
      </c>
      <c r="AD235" s="204">
        <v>39000</v>
      </c>
      <c r="AE235" s="204">
        <v>43850</v>
      </c>
      <c r="AF235" s="204">
        <v>48700</v>
      </c>
      <c r="AG235" s="204">
        <v>52600</v>
      </c>
      <c r="AH235" s="204">
        <v>56500</v>
      </c>
      <c r="AI235" s="204">
        <v>60400</v>
      </c>
      <c r="AJ235" s="204">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13500</v>
      </c>
      <c r="F236" s="293">
        <v>15400</v>
      </c>
      <c r="G236" s="293">
        <v>17350</v>
      </c>
      <c r="H236" s="293">
        <v>19250</v>
      </c>
      <c r="I236" s="293">
        <v>20800</v>
      </c>
      <c r="J236" s="293">
        <v>22350</v>
      </c>
      <c r="K236" s="293">
        <v>23900</v>
      </c>
      <c r="L236" s="293">
        <v>25450</v>
      </c>
      <c r="M236" s="295">
        <v>22450</v>
      </c>
      <c r="N236" s="295">
        <v>25650</v>
      </c>
      <c r="O236" s="295">
        <v>28850</v>
      </c>
      <c r="P236" s="295">
        <v>32050</v>
      </c>
      <c r="Q236" s="295">
        <v>34650</v>
      </c>
      <c r="R236" s="295">
        <v>37200</v>
      </c>
      <c r="S236" s="295">
        <v>39750</v>
      </c>
      <c r="T236" s="295">
        <v>42350</v>
      </c>
      <c r="U236" s="250">
        <v>26940</v>
      </c>
      <c r="V236" s="250">
        <v>30780</v>
      </c>
      <c r="W236" s="250">
        <v>34620</v>
      </c>
      <c r="X236" s="250">
        <v>38460</v>
      </c>
      <c r="Y236" s="250">
        <v>41580</v>
      </c>
      <c r="Z236" s="250">
        <v>44640</v>
      </c>
      <c r="AA236" s="250">
        <v>47700</v>
      </c>
      <c r="AB236" s="250">
        <v>50820</v>
      </c>
      <c r="AC236" s="204">
        <v>35950</v>
      </c>
      <c r="AD236" s="204">
        <v>41050</v>
      </c>
      <c r="AE236" s="204">
        <v>46200</v>
      </c>
      <c r="AF236" s="204">
        <v>51300</v>
      </c>
      <c r="AG236" s="204">
        <v>55450</v>
      </c>
      <c r="AH236" s="204">
        <v>59550</v>
      </c>
      <c r="AI236" s="204">
        <v>63650</v>
      </c>
      <c r="AJ236" s="204">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15200</v>
      </c>
      <c r="F237" s="293">
        <v>17350</v>
      </c>
      <c r="G237" s="293">
        <v>19500</v>
      </c>
      <c r="H237" s="293">
        <v>21650</v>
      </c>
      <c r="I237" s="293">
        <v>23400</v>
      </c>
      <c r="J237" s="293">
        <v>25150</v>
      </c>
      <c r="K237" s="293">
        <v>26850</v>
      </c>
      <c r="L237" s="293">
        <v>28600</v>
      </c>
      <c r="M237" s="295">
        <v>25300</v>
      </c>
      <c r="N237" s="295">
        <v>28900</v>
      </c>
      <c r="O237" s="295">
        <v>32500</v>
      </c>
      <c r="P237" s="295">
        <v>36100</v>
      </c>
      <c r="Q237" s="295">
        <v>39000</v>
      </c>
      <c r="R237" s="295">
        <v>41900</v>
      </c>
      <c r="S237" s="295">
        <v>44800</v>
      </c>
      <c r="T237" s="295">
        <v>47700</v>
      </c>
      <c r="U237" s="250">
        <v>30360</v>
      </c>
      <c r="V237" s="250">
        <v>34680</v>
      </c>
      <c r="W237" s="250">
        <v>39000</v>
      </c>
      <c r="X237" s="250">
        <v>43320</v>
      </c>
      <c r="Y237" s="250">
        <v>46800</v>
      </c>
      <c r="Z237" s="250">
        <v>50280</v>
      </c>
      <c r="AA237" s="250">
        <v>53760</v>
      </c>
      <c r="AB237" s="250">
        <v>57240</v>
      </c>
      <c r="AC237" s="204">
        <v>40450</v>
      </c>
      <c r="AD237" s="204">
        <v>46200</v>
      </c>
      <c r="AE237" s="204">
        <v>52000</v>
      </c>
      <c r="AF237" s="204">
        <v>57750</v>
      </c>
      <c r="AG237" s="204">
        <v>62400</v>
      </c>
      <c r="AH237" s="204">
        <v>67000</v>
      </c>
      <c r="AI237" s="204">
        <v>71650</v>
      </c>
      <c r="AJ237" s="204">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14250</v>
      </c>
      <c r="F238" s="293">
        <v>16250</v>
      </c>
      <c r="G238" s="293">
        <v>18300</v>
      </c>
      <c r="H238" s="293">
        <v>20300</v>
      </c>
      <c r="I238" s="293">
        <v>21950</v>
      </c>
      <c r="J238" s="293">
        <v>23550</v>
      </c>
      <c r="K238" s="293">
        <v>25200</v>
      </c>
      <c r="L238" s="293">
        <v>26800</v>
      </c>
      <c r="M238" s="295">
        <v>23700</v>
      </c>
      <c r="N238" s="295">
        <v>27050</v>
      </c>
      <c r="O238" s="295">
        <v>30450</v>
      </c>
      <c r="P238" s="295">
        <v>33800</v>
      </c>
      <c r="Q238" s="295">
        <v>36550</v>
      </c>
      <c r="R238" s="295">
        <v>39250</v>
      </c>
      <c r="S238" s="295">
        <v>41950</v>
      </c>
      <c r="T238" s="295">
        <v>44650</v>
      </c>
      <c r="U238" s="250">
        <v>28440</v>
      </c>
      <c r="V238" s="250">
        <v>32460</v>
      </c>
      <c r="W238" s="250">
        <v>36540</v>
      </c>
      <c r="X238" s="250">
        <v>40560</v>
      </c>
      <c r="Y238" s="250">
        <v>43860</v>
      </c>
      <c r="Z238" s="250">
        <v>47100</v>
      </c>
      <c r="AA238" s="250">
        <v>50340</v>
      </c>
      <c r="AB238" s="250">
        <v>53580</v>
      </c>
      <c r="AC238" s="204">
        <v>37900</v>
      </c>
      <c r="AD238" s="204">
        <v>43300</v>
      </c>
      <c r="AE238" s="204">
        <v>48700</v>
      </c>
      <c r="AF238" s="204">
        <v>54100</v>
      </c>
      <c r="AG238" s="204">
        <v>58450</v>
      </c>
      <c r="AH238" s="204">
        <v>62800</v>
      </c>
      <c r="AI238" s="204">
        <v>67100</v>
      </c>
      <c r="AJ238" s="204">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16650</v>
      </c>
      <c r="F239" s="293">
        <v>19000</v>
      </c>
      <c r="G239" s="293">
        <v>21400</v>
      </c>
      <c r="H239" s="293">
        <v>23750</v>
      </c>
      <c r="I239" s="293">
        <v>25650</v>
      </c>
      <c r="J239" s="293">
        <v>27550</v>
      </c>
      <c r="K239" s="293">
        <v>29450</v>
      </c>
      <c r="L239" s="293">
        <v>31350</v>
      </c>
      <c r="M239" s="295">
        <v>27750</v>
      </c>
      <c r="N239" s="295">
        <v>31700</v>
      </c>
      <c r="O239" s="295">
        <v>35650</v>
      </c>
      <c r="P239" s="295">
        <v>39600</v>
      </c>
      <c r="Q239" s="295">
        <v>42800</v>
      </c>
      <c r="R239" s="295">
        <v>45950</v>
      </c>
      <c r="S239" s="295">
        <v>49150</v>
      </c>
      <c r="T239" s="295">
        <v>52300</v>
      </c>
      <c r="U239" s="250">
        <v>33300</v>
      </c>
      <c r="V239" s="250">
        <v>38040</v>
      </c>
      <c r="W239" s="250">
        <v>42780</v>
      </c>
      <c r="X239" s="250">
        <v>47520</v>
      </c>
      <c r="Y239" s="250">
        <v>51360</v>
      </c>
      <c r="Z239" s="250">
        <v>55140</v>
      </c>
      <c r="AA239" s="250">
        <v>58980</v>
      </c>
      <c r="AB239" s="250">
        <v>62760</v>
      </c>
      <c r="AC239" s="204">
        <v>44350</v>
      </c>
      <c r="AD239" s="204">
        <v>50700</v>
      </c>
      <c r="AE239" s="204">
        <v>57050</v>
      </c>
      <c r="AF239" s="204">
        <v>63350</v>
      </c>
      <c r="AG239" s="204">
        <v>68450</v>
      </c>
      <c r="AH239" s="204">
        <v>73500</v>
      </c>
      <c r="AI239" s="204">
        <v>78600</v>
      </c>
      <c r="AJ239" s="204">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16450</v>
      </c>
      <c r="F240" s="293">
        <v>18800</v>
      </c>
      <c r="G240" s="293">
        <v>21150</v>
      </c>
      <c r="H240" s="293">
        <v>23500</v>
      </c>
      <c r="I240" s="293">
        <v>25400</v>
      </c>
      <c r="J240" s="293">
        <v>27300</v>
      </c>
      <c r="K240" s="293">
        <v>29150</v>
      </c>
      <c r="L240" s="293">
        <v>31050</v>
      </c>
      <c r="M240" s="295">
        <v>27450</v>
      </c>
      <c r="N240" s="295">
        <v>31400</v>
      </c>
      <c r="O240" s="295">
        <v>35300</v>
      </c>
      <c r="P240" s="295">
        <v>39200</v>
      </c>
      <c r="Q240" s="295">
        <v>42350</v>
      </c>
      <c r="R240" s="295">
        <v>45500</v>
      </c>
      <c r="S240" s="295">
        <v>48650</v>
      </c>
      <c r="T240" s="295">
        <v>51750</v>
      </c>
      <c r="U240" s="250">
        <v>32940</v>
      </c>
      <c r="V240" s="250">
        <v>37680</v>
      </c>
      <c r="W240" s="250">
        <v>42360</v>
      </c>
      <c r="X240" s="250">
        <v>47040</v>
      </c>
      <c r="Y240" s="250">
        <v>50820</v>
      </c>
      <c r="Z240" s="250">
        <v>54600</v>
      </c>
      <c r="AA240" s="250">
        <v>58380</v>
      </c>
      <c r="AB240" s="250">
        <v>62100</v>
      </c>
      <c r="AC240" s="204">
        <v>43850</v>
      </c>
      <c r="AD240" s="204">
        <v>50100</v>
      </c>
      <c r="AE240" s="204">
        <v>56350</v>
      </c>
      <c r="AF240" s="204">
        <v>62600</v>
      </c>
      <c r="AG240" s="204">
        <v>67650</v>
      </c>
      <c r="AH240" s="204">
        <v>72650</v>
      </c>
      <c r="AI240" s="204">
        <v>77650</v>
      </c>
      <c r="AJ240" s="204">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15200</v>
      </c>
      <c r="F241" s="293">
        <v>17350</v>
      </c>
      <c r="G241" s="293">
        <v>19500</v>
      </c>
      <c r="H241" s="293">
        <v>21650</v>
      </c>
      <c r="I241" s="293">
        <v>23400</v>
      </c>
      <c r="J241" s="293">
        <v>25150</v>
      </c>
      <c r="K241" s="293">
        <v>26850</v>
      </c>
      <c r="L241" s="293">
        <v>28600</v>
      </c>
      <c r="M241" s="295">
        <v>25250</v>
      </c>
      <c r="N241" s="295">
        <v>28850</v>
      </c>
      <c r="O241" s="295">
        <v>32450</v>
      </c>
      <c r="P241" s="295">
        <v>36050</v>
      </c>
      <c r="Q241" s="295">
        <v>38950</v>
      </c>
      <c r="R241" s="295">
        <v>41850</v>
      </c>
      <c r="S241" s="295">
        <v>44750</v>
      </c>
      <c r="T241" s="295">
        <v>47600</v>
      </c>
      <c r="U241" s="250">
        <v>30300</v>
      </c>
      <c r="V241" s="250">
        <v>34620</v>
      </c>
      <c r="W241" s="250">
        <v>38940</v>
      </c>
      <c r="X241" s="250">
        <v>43260</v>
      </c>
      <c r="Y241" s="250">
        <v>46740</v>
      </c>
      <c r="Z241" s="250">
        <v>50220</v>
      </c>
      <c r="AA241" s="250">
        <v>53700</v>
      </c>
      <c r="AB241" s="250">
        <v>57120</v>
      </c>
      <c r="AC241" s="204">
        <v>40400</v>
      </c>
      <c r="AD241" s="204">
        <v>46200</v>
      </c>
      <c r="AE241" s="204">
        <v>51950</v>
      </c>
      <c r="AF241" s="204">
        <v>57700</v>
      </c>
      <c r="AG241" s="204">
        <v>62350</v>
      </c>
      <c r="AH241" s="204">
        <v>66950</v>
      </c>
      <c r="AI241" s="204">
        <v>71550</v>
      </c>
      <c r="AJ241" s="204">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12800</v>
      </c>
      <c r="F242" s="293">
        <v>14600</v>
      </c>
      <c r="G242" s="293">
        <v>16450</v>
      </c>
      <c r="H242" s="293">
        <v>18250</v>
      </c>
      <c r="I242" s="293">
        <v>19750</v>
      </c>
      <c r="J242" s="293">
        <v>21200</v>
      </c>
      <c r="K242" s="293">
        <v>22650</v>
      </c>
      <c r="L242" s="293">
        <v>24100</v>
      </c>
      <c r="M242" s="295">
        <v>21350</v>
      </c>
      <c r="N242" s="295">
        <v>24400</v>
      </c>
      <c r="O242" s="295">
        <v>27450</v>
      </c>
      <c r="P242" s="295">
        <v>30450</v>
      </c>
      <c r="Q242" s="295">
        <v>32900</v>
      </c>
      <c r="R242" s="295">
        <v>35350</v>
      </c>
      <c r="S242" s="295">
        <v>37800</v>
      </c>
      <c r="T242" s="295">
        <v>40200</v>
      </c>
      <c r="U242" s="250">
        <v>25620</v>
      </c>
      <c r="V242" s="250">
        <v>29280</v>
      </c>
      <c r="W242" s="250">
        <v>32940</v>
      </c>
      <c r="X242" s="250">
        <v>36540</v>
      </c>
      <c r="Y242" s="250">
        <v>39480</v>
      </c>
      <c r="Z242" s="250">
        <v>42420</v>
      </c>
      <c r="AA242" s="250">
        <v>45360</v>
      </c>
      <c r="AB242" s="250">
        <v>48240</v>
      </c>
      <c r="AC242" s="204">
        <v>34100</v>
      </c>
      <c r="AD242" s="204">
        <v>39000</v>
      </c>
      <c r="AE242" s="204">
        <v>43850</v>
      </c>
      <c r="AF242" s="204">
        <v>48700</v>
      </c>
      <c r="AG242" s="204">
        <v>52600</v>
      </c>
      <c r="AH242" s="204">
        <v>56500</v>
      </c>
      <c r="AI242" s="204">
        <v>60400</v>
      </c>
      <c r="AJ242" s="204">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13450</v>
      </c>
      <c r="F243" s="293">
        <v>15400</v>
      </c>
      <c r="G243" s="293">
        <v>17300</v>
      </c>
      <c r="H243" s="293">
        <v>19200</v>
      </c>
      <c r="I243" s="293">
        <v>20750</v>
      </c>
      <c r="J243" s="293">
        <v>22300</v>
      </c>
      <c r="K243" s="293">
        <v>23850</v>
      </c>
      <c r="L243" s="293">
        <v>25350</v>
      </c>
      <c r="M243" s="295">
        <v>22400</v>
      </c>
      <c r="N243" s="295">
        <v>25600</v>
      </c>
      <c r="O243" s="295">
        <v>28800</v>
      </c>
      <c r="P243" s="295">
        <v>32000</v>
      </c>
      <c r="Q243" s="295">
        <v>34600</v>
      </c>
      <c r="R243" s="295">
        <v>37150</v>
      </c>
      <c r="S243" s="295">
        <v>39700</v>
      </c>
      <c r="T243" s="295">
        <v>42250</v>
      </c>
      <c r="U243" s="250">
        <v>26880</v>
      </c>
      <c r="V243" s="250">
        <v>30720</v>
      </c>
      <c r="W243" s="250">
        <v>34560</v>
      </c>
      <c r="X243" s="250">
        <v>38400</v>
      </c>
      <c r="Y243" s="250">
        <v>41520</v>
      </c>
      <c r="Z243" s="250">
        <v>44580</v>
      </c>
      <c r="AA243" s="250">
        <v>47640</v>
      </c>
      <c r="AB243" s="250">
        <v>50700</v>
      </c>
      <c r="AC243" s="204">
        <v>35850</v>
      </c>
      <c r="AD243" s="204">
        <v>41000</v>
      </c>
      <c r="AE243" s="204">
        <v>46100</v>
      </c>
      <c r="AF243" s="204">
        <v>51200</v>
      </c>
      <c r="AG243" s="204">
        <v>55300</v>
      </c>
      <c r="AH243" s="204">
        <v>59400</v>
      </c>
      <c r="AI243" s="204">
        <v>63500</v>
      </c>
      <c r="AJ243" s="204">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14250</v>
      </c>
      <c r="F245" s="293">
        <v>16250</v>
      </c>
      <c r="G245" s="293">
        <v>18300</v>
      </c>
      <c r="H245" s="293">
        <v>20300</v>
      </c>
      <c r="I245" s="293">
        <v>21950</v>
      </c>
      <c r="J245" s="293">
        <v>23550</v>
      </c>
      <c r="K245" s="293">
        <v>25200</v>
      </c>
      <c r="L245" s="293">
        <v>26800</v>
      </c>
      <c r="M245" s="295">
        <v>23700</v>
      </c>
      <c r="N245" s="295">
        <v>27100</v>
      </c>
      <c r="O245" s="295">
        <v>30500</v>
      </c>
      <c r="P245" s="295">
        <v>33850</v>
      </c>
      <c r="Q245" s="295">
        <v>36600</v>
      </c>
      <c r="R245" s="295">
        <v>39300</v>
      </c>
      <c r="S245" s="295">
        <v>42000</v>
      </c>
      <c r="T245" s="295">
        <v>44700</v>
      </c>
      <c r="U245" s="250">
        <v>28440</v>
      </c>
      <c r="V245" s="250">
        <v>32520</v>
      </c>
      <c r="W245" s="250">
        <v>36600</v>
      </c>
      <c r="X245" s="250">
        <v>40620</v>
      </c>
      <c r="Y245" s="250">
        <v>43920</v>
      </c>
      <c r="Z245" s="250">
        <v>47160</v>
      </c>
      <c r="AA245" s="250">
        <v>50400</v>
      </c>
      <c r="AB245" s="250">
        <v>53640</v>
      </c>
      <c r="AC245" s="204">
        <v>37950</v>
      </c>
      <c r="AD245" s="204">
        <v>43350</v>
      </c>
      <c r="AE245" s="204">
        <v>48750</v>
      </c>
      <c r="AF245" s="204">
        <v>54150</v>
      </c>
      <c r="AG245" s="204">
        <v>58500</v>
      </c>
      <c r="AH245" s="204">
        <v>62850</v>
      </c>
      <c r="AI245" s="204">
        <v>67150</v>
      </c>
      <c r="AJ245" s="204">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12800</v>
      </c>
      <c r="F246" s="293">
        <v>14600</v>
      </c>
      <c r="G246" s="293">
        <v>16450</v>
      </c>
      <c r="H246" s="293">
        <v>18250</v>
      </c>
      <c r="I246" s="293">
        <v>19750</v>
      </c>
      <c r="J246" s="293">
        <v>21200</v>
      </c>
      <c r="K246" s="293">
        <v>22650</v>
      </c>
      <c r="L246" s="293">
        <v>24100</v>
      </c>
      <c r="M246" s="295">
        <v>21350</v>
      </c>
      <c r="N246" s="295">
        <v>24400</v>
      </c>
      <c r="O246" s="295">
        <v>27450</v>
      </c>
      <c r="P246" s="295">
        <v>30450</v>
      </c>
      <c r="Q246" s="295">
        <v>32900</v>
      </c>
      <c r="R246" s="295">
        <v>35350</v>
      </c>
      <c r="S246" s="295">
        <v>37800</v>
      </c>
      <c r="T246" s="295">
        <v>40200</v>
      </c>
      <c r="U246" s="250">
        <v>25620</v>
      </c>
      <c r="V246" s="250">
        <v>29280</v>
      </c>
      <c r="W246" s="250">
        <v>32940</v>
      </c>
      <c r="X246" s="250">
        <v>36540</v>
      </c>
      <c r="Y246" s="250">
        <v>39480</v>
      </c>
      <c r="Z246" s="250">
        <v>42420</v>
      </c>
      <c r="AA246" s="250">
        <v>45360</v>
      </c>
      <c r="AB246" s="250">
        <v>48240</v>
      </c>
      <c r="AC246" s="204">
        <v>34100</v>
      </c>
      <c r="AD246" s="204">
        <v>39000</v>
      </c>
      <c r="AE246" s="204">
        <v>43850</v>
      </c>
      <c r="AF246" s="204">
        <v>48700</v>
      </c>
      <c r="AG246" s="204">
        <v>52600</v>
      </c>
      <c r="AH246" s="204">
        <v>56500</v>
      </c>
      <c r="AI246" s="204">
        <v>60400</v>
      </c>
      <c r="AJ246" s="204">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12800</v>
      </c>
      <c r="F247" s="293">
        <v>14600</v>
      </c>
      <c r="G247" s="293">
        <v>16450</v>
      </c>
      <c r="H247" s="293">
        <v>18250</v>
      </c>
      <c r="I247" s="293">
        <v>19750</v>
      </c>
      <c r="J247" s="293">
        <v>21200</v>
      </c>
      <c r="K247" s="293">
        <v>22650</v>
      </c>
      <c r="L247" s="293">
        <v>24100</v>
      </c>
      <c r="M247" s="295">
        <v>21350</v>
      </c>
      <c r="N247" s="295">
        <v>24400</v>
      </c>
      <c r="O247" s="295">
        <v>27450</v>
      </c>
      <c r="P247" s="295">
        <v>30450</v>
      </c>
      <c r="Q247" s="295">
        <v>32900</v>
      </c>
      <c r="R247" s="295">
        <v>35350</v>
      </c>
      <c r="S247" s="295">
        <v>37800</v>
      </c>
      <c r="T247" s="295">
        <v>40200</v>
      </c>
      <c r="U247" s="250">
        <v>25620</v>
      </c>
      <c r="V247" s="250">
        <v>29280</v>
      </c>
      <c r="W247" s="250">
        <v>32940</v>
      </c>
      <c r="X247" s="250">
        <v>36540</v>
      </c>
      <c r="Y247" s="250">
        <v>39480</v>
      </c>
      <c r="Z247" s="250">
        <v>42420</v>
      </c>
      <c r="AA247" s="250">
        <v>45360</v>
      </c>
      <c r="AB247" s="250">
        <v>48240</v>
      </c>
      <c r="AC247" s="204">
        <v>34100</v>
      </c>
      <c r="AD247" s="204">
        <v>39000</v>
      </c>
      <c r="AE247" s="204">
        <v>43850</v>
      </c>
      <c r="AF247" s="204">
        <v>48700</v>
      </c>
      <c r="AG247" s="204">
        <v>52600</v>
      </c>
      <c r="AH247" s="204">
        <v>56500</v>
      </c>
      <c r="AI247" s="204">
        <v>60400</v>
      </c>
      <c r="AJ247" s="204">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20800</v>
      </c>
      <c r="F248" s="293">
        <v>23750</v>
      </c>
      <c r="G248" s="293">
        <v>26700</v>
      </c>
      <c r="H248" s="293">
        <v>29650</v>
      </c>
      <c r="I248" s="293">
        <v>32050</v>
      </c>
      <c r="J248" s="293">
        <v>34400</v>
      </c>
      <c r="K248" s="293">
        <v>36800</v>
      </c>
      <c r="L248" s="293">
        <v>39150</v>
      </c>
      <c r="M248" s="295">
        <v>34650</v>
      </c>
      <c r="N248" s="295">
        <v>39600</v>
      </c>
      <c r="O248" s="295">
        <v>44550</v>
      </c>
      <c r="P248" s="295">
        <v>49450</v>
      </c>
      <c r="Q248" s="295">
        <v>53450</v>
      </c>
      <c r="R248" s="295">
        <v>57400</v>
      </c>
      <c r="S248" s="295">
        <v>61350</v>
      </c>
      <c r="T248" s="295">
        <v>65300</v>
      </c>
      <c r="U248" s="250">
        <v>41580</v>
      </c>
      <c r="V248" s="250">
        <v>47520</v>
      </c>
      <c r="W248" s="250">
        <v>53460</v>
      </c>
      <c r="X248" s="250">
        <v>59340</v>
      </c>
      <c r="Y248" s="250">
        <v>64140</v>
      </c>
      <c r="Z248" s="250">
        <v>68880</v>
      </c>
      <c r="AA248" s="250">
        <v>73620</v>
      </c>
      <c r="AB248" s="250">
        <v>78360</v>
      </c>
      <c r="AC248" s="204">
        <v>55400</v>
      </c>
      <c r="AD248" s="204">
        <v>63300</v>
      </c>
      <c r="AE248" s="204">
        <v>71200</v>
      </c>
      <c r="AF248" s="204">
        <v>79100</v>
      </c>
      <c r="AG248" s="204">
        <v>85450</v>
      </c>
      <c r="AH248" s="204">
        <v>91800</v>
      </c>
      <c r="AI248" s="204">
        <v>98100</v>
      </c>
      <c r="AJ248" s="204">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15600</v>
      </c>
      <c r="F249" s="293">
        <v>17800</v>
      </c>
      <c r="G249" s="293">
        <v>20050</v>
      </c>
      <c r="H249" s="293">
        <v>22250</v>
      </c>
      <c r="I249" s="293">
        <v>24050</v>
      </c>
      <c r="J249" s="293">
        <v>25850</v>
      </c>
      <c r="K249" s="293">
        <v>27600</v>
      </c>
      <c r="L249" s="293">
        <v>29400</v>
      </c>
      <c r="M249" s="295">
        <v>25950</v>
      </c>
      <c r="N249" s="295">
        <v>29650</v>
      </c>
      <c r="O249" s="295">
        <v>33350</v>
      </c>
      <c r="P249" s="295">
        <v>37050</v>
      </c>
      <c r="Q249" s="295">
        <v>40050</v>
      </c>
      <c r="R249" s="295">
        <v>43000</v>
      </c>
      <c r="S249" s="295">
        <v>45950</v>
      </c>
      <c r="T249" s="295">
        <v>48950</v>
      </c>
      <c r="U249" s="250">
        <v>31140</v>
      </c>
      <c r="V249" s="250">
        <v>35580</v>
      </c>
      <c r="W249" s="250">
        <v>40020</v>
      </c>
      <c r="X249" s="250">
        <v>44460</v>
      </c>
      <c r="Y249" s="250">
        <v>48060</v>
      </c>
      <c r="Z249" s="250">
        <v>51600</v>
      </c>
      <c r="AA249" s="250">
        <v>55140</v>
      </c>
      <c r="AB249" s="250">
        <v>58740</v>
      </c>
      <c r="AC249" s="204">
        <v>41550</v>
      </c>
      <c r="AD249" s="204">
        <v>47450</v>
      </c>
      <c r="AE249" s="204">
        <v>53400</v>
      </c>
      <c r="AF249" s="204">
        <v>59300</v>
      </c>
      <c r="AG249" s="204">
        <v>64050</v>
      </c>
      <c r="AH249" s="204">
        <v>68800</v>
      </c>
      <c r="AI249" s="204">
        <v>73550</v>
      </c>
      <c r="AJ249" s="204">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14550</v>
      </c>
      <c r="F250" s="293">
        <v>16600</v>
      </c>
      <c r="G250" s="293">
        <v>18700</v>
      </c>
      <c r="H250" s="293">
        <v>20750</v>
      </c>
      <c r="I250" s="293">
        <v>22450</v>
      </c>
      <c r="J250" s="293">
        <v>24100</v>
      </c>
      <c r="K250" s="293">
        <v>25750</v>
      </c>
      <c r="L250" s="293">
        <v>27400</v>
      </c>
      <c r="M250" s="295">
        <v>24200</v>
      </c>
      <c r="N250" s="295">
        <v>27650</v>
      </c>
      <c r="O250" s="295">
        <v>31100</v>
      </c>
      <c r="P250" s="295">
        <v>34550</v>
      </c>
      <c r="Q250" s="295">
        <v>37350</v>
      </c>
      <c r="R250" s="295">
        <v>40100</v>
      </c>
      <c r="S250" s="295">
        <v>42850</v>
      </c>
      <c r="T250" s="295">
        <v>45650</v>
      </c>
      <c r="U250" s="250">
        <v>29040</v>
      </c>
      <c r="V250" s="250">
        <v>33180</v>
      </c>
      <c r="W250" s="250">
        <v>37320</v>
      </c>
      <c r="X250" s="250">
        <v>41460</v>
      </c>
      <c r="Y250" s="250">
        <v>44820</v>
      </c>
      <c r="Z250" s="250">
        <v>48120</v>
      </c>
      <c r="AA250" s="250">
        <v>51420</v>
      </c>
      <c r="AB250" s="250">
        <v>54780</v>
      </c>
      <c r="AC250" s="204">
        <v>38750</v>
      </c>
      <c r="AD250" s="204">
        <v>44250</v>
      </c>
      <c r="AE250" s="204">
        <v>49800</v>
      </c>
      <c r="AF250" s="204">
        <v>55300</v>
      </c>
      <c r="AG250" s="204">
        <v>59750</v>
      </c>
      <c r="AH250" s="204">
        <v>64150</v>
      </c>
      <c r="AI250" s="204">
        <v>68600</v>
      </c>
      <c r="AJ250" s="204">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15650</v>
      </c>
      <c r="F251" s="293">
        <v>17850</v>
      </c>
      <c r="G251" s="293">
        <v>20100</v>
      </c>
      <c r="H251" s="293">
        <v>22300</v>
      </c>
      <c r="I251" s="293">
        <v>24100</v>
      </c>
      <c r="J251" s="293">
        <v>25900</v>
      </c>
      <c r="K251" s="293">
        <v>27700</v>
      </c>
      <c r="L251" s="293">
        <v>29450</v>
      </c>
      <c r="M251" s="295">
        <v>26050</v>
      </c>
      <c r="N251" s="295">
        <v>29750</v>
      </c>
      <c r="O251" s="295">
        <v>33450</v>
      </c>
      <c r="P251" s="295">
        <v>37150</v>
      </c>
      <c r="Q251" s="295">
        <v>40150</v>
      </c>
      <c r="R251" s="295">
        <v>43100</v>
      </c>
      <c r="S251" s="295">
        <v>46100</v>
      </c>
      <c r="T251" s="295">
        <v>49050</v>
      </c>
      <c r="U251" s="250">
        <v>31260</v>
      </c>
      <c r="V251" s="250">
        <v>35700</v>
      </c>
      <c r="W251" s="250">
        <v>40140</v>
      </c>
      <c r="X251" s="250">
        <v>44580</v>
      </c>
      <c r="Y251" s="250">
        <v>48180</v>
      </c>
      <c r="Z251" s="250">
        <v>51720</v>
      </c>
      <c r="AA251" s="250">
        <v>55320</v>
      </c>
      <c r="AB251" s="250">
        <v>58860</v>
      </c>
      <c r="AC251" s="204">
        <v>41650</v>
      </c>
      <c r="AD251" s="204">
        <v>47600</v>
      </c>
      <c r="AE251" s="204">
        <v>53550</v>
      </c>
      <c r="AF251" s="204">
        <v>59450</v>
      </c>
      <c r="AG251" s="204">
        <v>64250</v>
      </c>
      <c r="AH251" s="204">
        <v>69000</v>
      </c>
      <c r="AI251" s="204">
        <v>73750</v>
      </c>
      <c r="AJ251" s="204">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12950</v>
      </c>
      <c r="F252" s="293">
        <v>14800</v>
      </c>
      <c r="G252" s="293">
        <v>16650</v>
      </c>
      <c r="H252" s="293">
        <v>18450</v>
      </c>
      <c r="I252" s="293">
        <v>19950</v>
      </c>
      <c r="J252" s="293">
        <v>21450</v>
      </c>
      <c r="K252" s="293">
        <v>22900</v>
      </c>
      <c r="L252" s="293">
        <v>24400</v>
      </c>
      <c r="M252" s="295">
        <v>21550</v>
      </c>
      <c r="N252" s="295">
        <v>24600</v>
      </c>
      <c r="O252" s="295">
        <v>27700</v>
      </c>
      <c r="P252" s="295">
        <v>30750</v>
      </c>
      <c r="Q252" s="295">
        <v>33250</v>
      </c>
      <c r="R252" s="295">
        <v>35700</v>
      </c>
      <c r="S252" s="295">
        <v>38150</v>
      </c>
      <c r="T252" s="295">
        <v>40600</v>
      </c>
      <c r="U252" s="250">
        <v>25860</v>
      </c>
      <c r="V252" s="250">
        <v>29520</v>
      </c>
      <c r="W252" s="250">
        <v>33240</v>
      </c>
      <c r="X252" s="250">
        <v>36900</v>
      </c>
      <c r="Y252" s="250">
        <v>39900</v>
      </c>
      <c r="Z252" s="250">
        <v>42840</v>
      </c>
      <c r="AA252" s="250">
        <v>45780</v>
      </c>
      <c r="AB252" s="250">
        <v>48720</v>
      </c>
      <c r="AC252" s="204">
        <v>34450</v>
      </c>
      <c r="AD252" s="204">
        <v>39400</v>
      </c>
      <c r="AE252" s="204">
        <v>44300</v>
      </c>
      <c r="AF252" s="204">
        <v>49200</v>
      </c>
      <c r="AG252" s="204">
        <v>53150</v>
      </c>
      <c r="AH252" s="204">
        <v>57100</v>
      </c>
      <c r="AI252" s="204">
        <v>61050</v>
      </c>
      <c r="AJ252" s="204">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16250</v>
      </c>
      <c r="F253" s="293">
        <v>18600</v>
      </c>
      <c r="G253" s="293">
        <v>20900</v>
      </c>
      <c r="H253" s="293">
        <v>23200</v>
      </c>
      <c r="I253" s="293">
        <v>25100</v>
      </c>
      <c r="J253" s="293">
        <v>26950</v>
      </c>
      <c r="K253" s="293">
        <v>28800</v>
      </c>
      <c r="L253" s="293">
        <v>30650</v>
      </c>
      <c r="M253" s="295">
        <v>27100</v>
      </c>
      <c r="N253" s="295">
        <v>30950</v>
      </c>
      <c r="O253" s="295">
        <v>34800</v>
      </c>
      <c r="P253" s="295">
        <v>38650</v>
      </c>
      <c r="Q253" s="295">
        <v>41750</v>
      </c>
      <c r="R253" s="295">
        <v>44850</v>
      </c>
      <c r="S253" s="295">
        <v>47950</v>
      </c>
      <c r="T253" s="295">
        <v>51050</v>
      </c>
      <c r="U253" s="250">
        <v>32520</v>
      </c>
      <c r="V253" s="250">
        <v>37140</v>
      </c>
      <c r="W253" s="250">
        <v>41760</v>
      </c>
      <c r="X253" s="250">
        <v>46380</v>
      </c>
      <c r="Y253" s="250">
        <v>50100</v>
      </c>
      <c r="Z253" s="250">
        <v>53820</v>
      </c>
      <c r="AA253" s="250">
        <v>57540</v>
      </c>
      <c r="AB253" s="250">
        <v>61260</v>
      </c>
      <c r="AC253" s="204">
        <v>43300</v>
      </c>
      <c r="AD253" s="204">
        <v>49500</v>
      </c>
      <c r="AE253" s="204">
        <v>55700</v>
      </c>
      <c r="AF253" s="204">
        <v>61850</v>
      </c>
      <c r="AG253" s="204">
        <v>66800</v>
      </c>
      <c r="AH253" s="204">
        <v>71750</v>
      </c>
      <c r="AI253" s="204">
        <v>76700</v>
      </c>
      <c r="AJ253" s="204">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13100</v>
      </c>
      <c r="F254" s="293">
        <v>14950</v>
      </c>
      <c r="G254" s="293">
        <v>16800</v>
      </c>
      <c r="H254" s="293">
        <v>18650</v>
      </c>
      <c r="I254" s="293">
        <v>20150</v>
      </c>
      <c r="J254" s="293">
        <v>21650</v>
      </c>
      <c r="K254" s="293">
        <v>23150</v>
      </c>
      <c r="L254" s="293">
        <v>24650</v>
      </c>
      <c r="M254" s="295">
        <v>21750</v>
      </c>
      <c r="N254" s="295">
        <v>24850</v>
      </c>
      <c r="O254" s="295">
        <v>27950</v>
      </c>
      <c r="P254" s="295">
        <v>31050</v>
      </c>
      <c r="Q254" s="295">
        <v>33550</v>
      </c>
      <c r="R254" s="295">
        <v>36050</v>
      </c>
      <c r="S254" s="295">
        <v>38550</v>
      </c>
      <c r="T254" s="295">
        <v>41000</v>
      </c>
      <c r="U254" s="250">
        <v>26100</v>
      </c>
      <c r="V254" s="250">
        <v>29820</v>
      </c>
      <c r="W254" s="250">
        <v>33540</v>
      </c>
      <c r="X254" s="250">
        <v>37260</v>
      </c>
      <c r="Y254" s="250">
        <v>40260</v>
      </c>
      <c r="Z254" s="250">
        <v>43260</v>
      </c>
      <c r="AA254" s="250">
        <v>46260</v>
      </c>
      <c r="AB254" s="250">
        <v>49200</v>
      </c>
      <c r="AC254" s="204">
        <v>34800</v>
      </c>
      <c r="AD254" s="204">
        <v>39800</v>
      </c>
      <c r="AE254" s="204">
        <v>44750</v>
      </c>
      <c r="AF254" s="204">
        <v>49700</v>
      </c>
      <c r="AG254" s="204">
        <v>53700</v>
      </c>
      <c r="AH254" s="204">
        <v>57700</v>
      </c>
      <c r="AI254" s="204">
        <v>61650</v>
      </c>
      <c r="AJ254" s="204">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12800</v>
      </c>
      <c r="F255" s="293">
        <v>14600</v>
      </c>
      <c r="G255" s="293">
        <v>16450</v>
      </c>
      <c r="H255" s="293">
        <v>18250</v>
      </c>
      <c r="I255" s="293">
        <v>19750</v>
      </c>
      <c r="J255" s="293">
        <v>21200</v>
      </c>
      <c r="K255" s="293">
        <v>22650</v>
      </c>
      <c r="L255" s="293">
        <v>24100</v>
      </c>
      <c r="M255" s="295">
        <v>21350</v>
      </c>
      <c r="N255" s="295">
        <v>24400</v>
      </c>
      <c r="O255" s="295">
        <v>27450</v>
      </c>
      <c r="P255" s="295">
        <v>30450</v>
      </c>
      <c r="Q255" s="295">
        <v>32900</v>
      </c>
      <c r="R255" s="295">
        <v>35350</v>
      </c>
      <c r="S255" s="295">
        <v>37800</v>
      </c>
      <c r="T255" s="295">
        <v>40200</v>
      </c>
      <c r="U255" s="250">
        <v>25620</v>
      </c>
      <c r="V255" s="250">
        <v>29280</v>
      </c>
      <c r="W255" s="250">
        <v>32940</v>
      </c>
      <c r="X255" s="250">
        <v>36540</v>
      </c>
      <c r="Y255" s="250">
        <v>39480</v>
      </c>
      <c r="Z255" s="250">
        <v>42420</v>
      </c>
      <c r="AA255" s="250">
        <v>45360</v>
      </c>
      <c r="AB255" s="250">
        <v>48240</v>
      </c>
      <c r="AC255" s="204">
        <v>34100</v>
      </c>
      <c r="AD255" s="204">
        <v>39000</v>
      </c>
      <c r="AE255" s="204">
        <v>43850</v>
      </c>
      <c r="AF255" s="204">
        <v>48700</v>
      </c>
      <c r="AG255" s="204">
        <v>52600</v>
      </c>
      <c r="AH255" s="204">
        <v>56500</v>
      </c>
      <c r="AI255" s="204">
        <v>60400</v>
      </c>
      <c r="AJ255" s="204">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12800</v>
      </c>
      <c r="F256" s="293">
        <v>14600</v>
      </c>
      <c r="G256" s="293">
        <v>16450</v>
      </c>
      <c r="H256" s="293">
        <v>18250</v>
      </c>
      <c r="I256" s="293">
        <v>19750</v>
      </c>
      <c r="J256" s="293">
        <v>21200</v>
      </c>
      <c r="K256" s="293">
        <v>22650</v>
      </c>
      <c r="L256" s="293">
        <v>24100</v>
      </c>
      <c r="M256" s="295">
        <v>21350</v>
      </c>
      <c r="N256" s="295">
        <v>24400</v>
      </c>
      <c r="O256" s="295">
        <v>27450</v>
      </c>
      <c r="P256" s="295">
        <v>30450</v>
      </c>
      <c r="Q256" s="295">
        <v>32900</v>
      </c>
      <c r="R256" s="295">
        <v>35350</v>
      </c>
      <c r="S256" s="295">
        <v>37800</v>
      </c>
      <c r="T256" s="295">
        <v>40200</v>
      </c>
      <c r="U256" s="250">
        <v>25620</v>
      </c>
      <c r="V256" s="250">
        <v>29280</v>
      </c>
      <c r="W256" s="250">
        <v>32940</v>
      </c>
      <c r="X256" s="250">
        <v>36540</v>
      </c>
      <c r="Y256" s="250">
        <v>39480</v>
      </c>
      <c r="Z256" s="250">
        <v>42420</v>
      </c>
      <c r="AA256" s="250">
        <v>45360</v>
      </c>
      <c r="AB256" s="250">
        <v>48240</v>
      </c>
      <c r="AC256" s="204">
        <v>34100</v>
      </c>
      <c r="AD256" s="204">
        <v>39000</v>
      </c>
      <c r="AE256" s="204">
        <v>43850</v>
      </c>
      <c r="AF256" s="204">
        <v>48700</v>
      </c>
      <c r="AG256" s="204">
        <v>52600</v>
      </c>
      <c r="AH256" s="204">
        <v>56500</v>
      </c>
      <c r="AI256" s="204">
        <v>60400</v>
      </c>
      <c r="AJ256" s="204">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2949</v>
      </c>
    </row>
  </sheetData>
  <autoFilter ref="A2:BH256"/>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7</vt:i4>
      </vt:variant>
    </vt:vector>
  </HeadingPairs>
  <TitlesOfParts>
    <vt:vector size="35"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Cody Campbell</cp:lastModifiedBy>
  <cp:lastPrinted>2018-12-10T14:06:44Z</cp:lastPrinted>
  <dcterms:created xsi:type="dcterms:W3CDTF">2011-06-01T13:01:36Z</dcterms:created>
  <dcterms:modified xsi:type="dcterms:W3CDTF">2021-08-31T18:31:42Z</dcterms:modified>
</cp:coreProperties>
</file>