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2330" activeTab="0"/>
  </bookViews>
  <sheets>
    <sheet name="Summary_Eval" sheetId="1" r:id="rId1"/>
    <sheet name="PropertySummaryFinancialData" sheetId="2" state="hidden" r:id="rId2"/>
  </sheets>
  <externalReferences>
    <externalReference r:id="rId5"/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Laura DeBellas</author>
  </authors>
  <commentList>
    <comment ref="A1" authorId="0">
      <text>
        <r>
          <rPr>
            <b/>
            <sz val="9"/>
            <rFont val="Tahoma"/>
            <family val="2"/>
          </rPr>
          <t>Laura DeBellas:</t>
        </r>
        <r>
          <rPr>
            <sz val="9"/>
            <rFont val="Tahoma"/>
            <family val="2"/>
          </rPr>
          <t xml:space="preserve">
Cut and paste in the Financial Detail from the Property Summary Sheet and unhide AOFC data in Summary_Eval tab.</t>
        </r>
      </text>
    </comment>
  </commentList>
</comments>
</file>

<file path=xl/sharedStrings.xml><?xml version="1.0" encoding="utf-8"?>
<sst xmlns="http://schemas.openxmlformats.org/spreadsheetml/2006/main" count="131" uniqueCount="124">
  <si>
    <t>INCOME</t>
  </si>
  <si>
    <t>POTENTIAL GROSS RENT</t>
  </si>
  <si>
    <t xml:space="preserve">  Secondary Income</t>
  </si>
  <si>
    <t xml:space="preserve">  Other Support Income: </t>
  </si>
  <si>
    <t>POTENTIAL GROSS INCOME</t>
  </si>
  <si>
    <t xml:space="preserve">  Vacancy &amp; Collection Loss</t>
  </si>
  <si>
    <t xml:space="preserve">  EO or Concessions</t>
  </si>
  <si>
    <t>EFFECTIVE GROSS INCOME</t>
  </si>
  <si>
    <t>EXPENSES</t>
  </si>
  <si>
    <t xml:space="preserve">  General &amp; Administrative</t>
  </si>
  <si>
    <t xml:space="preserve">  Management Fees</t>
  </si>
  <si>
    <t xml:space="preserve">  Payroll &amp; Payroll Tax</t>
  </si>
  <si>
    <t xml:space="preserve">  Repairs &amp; Maintenance</t>
  </si>
  <si>
    <t xml:space="preserve">  Utilities</t>
  </si>
  <si>
    <t xml:space="preserve">  Water, Sewer, &amp; Trash</t>
  </si>
  <si>
    <t>Other Utilities</t>
  </si>
  <si>
    <t xml:space="preserve">  Property Insurance</t>
  </si>
  <si>
    <t xml:space="preserve">  Property Tax</t>
  </si>
  <si>
    <t xml:space="preserve">  Reserve for Replacements</t>
  </si>
  <si>
    <t xml:space="preserve">  TDHCA Compliance Fees</t>
  </si>
  <si>
    <t>Other:  Misc</t>
  </si>
  <si>
    <t>Other: Cable</t>
  </si>
  <si>
    <t>Other: Security</t>
  </si>
  <si>
    <t xml:space="preserve">  Other:  Suppt Svcs</t>
  </si>
  <si>
    <t>TOTAL EXPENSES</t>
  </si>
  <si>
    <t>NET OPERATING INC</t>
  </si>
  <si>
    <t>DEBT SERVICE</t>
  </si>
  <si>
    <t>1st Permanent Loan</t>
  </si>
  <si>
    <t>2nd Lien Loan</t>
  </si>
  <si>
    <t>Other Financial Loan</t>
  </si>
  <si>
    <t>Other Partnership Expenses</t>
  </si>
  <si>
    <t>TOTAL DEBT SERVICE</t>
  </si>
  <si>
    <t>NET CASH FLOW</t>
  </si>
  <si>
    <t>DEBT COVERAGE RATIO</t>
  </si>
  <si>
    <t>AOFC</t>
  </si>
  <si>
    <t>Actuals</t>
  </si>
  <si>
    <t>Audit</t>
  </si>
  <si>
    <t>Property Performance</t>
  </si>
  <si>
    <t>% Fee</t>
  </si>
  <si>
    <t>Part D Financials as of (YYYY)</t>
  </si>
  <si>
    <t>Potential Gross Rental Income</t>
  </si>
  <si>
    <t>Secondary Income</t>
  </si>
  <si>
    <t>forfeited security deposits, cleaning, pet, application, late, NSF, damages, eviction</t>
  </si>
  <si>
    <t>forfeited security deposits, cleaning fees, pet fees, application, late payment, NSF, termination, damages,</t>
  </si>
  <si>
    <t>cleaning , pet, application, late, NSF, termination, damages, forfeited security deposits, interest, eviction</t>
  </si>
  <si>
    <t>cleaning, pet, application, late, NSF, termination</t>
  </si>
  <si>
    <t>application, pet, late fee, termination</t>
  </si>
  <si>
    <t>Other non-rental income</t>
  </si>
  <si>
    <t>cable, interest, laundry, other, vending</t>
  </si>
  <si>
    <t>cable, interest, laundry, vending, other</t>
  </si>
  <si>
    <t>cable, laundry, vending</t>
  </si>
  <si>
    <t>cable, interest, laundry, vending, damages</t>
  </si>
  <si>
    <t>cable, interest, internet, laundry, vending</t>
  </si>
  <si>
    <t>Potential Gross Income</t>
  </si>
  <si>
    <t>Vacancy &amp; Collection Loss</t>
  </si>
  <si>
    <t>Rental Concessions</t>
  </si>
  <si>
    <t>Loss from non-income units</t>
  </si>
  <si>
    <t>Effective Gross Income</t>
  </si>
  <si>
    <t>Accounting</t>
  </si>
  <si>
    <t>Advertising</t>
  </si>
  <si>
    <t>Legal &amp; Consulting</t>
  </si>
  <si>
    <t>Leased Equipment</t>
  </si>
  <si>
    <t>Postage &amp; Office Supplies</t>
  </si>
  <si>
    <t>Telephone</t>
  </si>
  <si>
    <t>License, Meetings, Dues</t>
  </si>
  <si>
    <t>Other office Expenses</t>
  </si>
  <si>
    <t>Miscellaneous</t>
  </si>
  <si>
    <t>employee relations, bank fees, payroll processing, printed forms</t>
  </si>
  <si>
    <t>bank fees</t>
  </si>
  <si>
    <t>bank fee's</t>
  </si>
  <si>
    <t>Total General &amp; Admin</t>
  </si>
  <si>
    <t>Management Fees</t>
  </si>
  <si>
    <t>Management</t>
  </si>
  <si>
    <t>Maintenance</t>
  </si>
  <si>
    <t>Other</t>
  </si>
  <si>
    <t>Total Payroll, Taxes, Benefits</t>
  </si>
  <si>
    <t>Elevator</t>
  </si>
  <si>
    <t>Exterminating</t>
  </si>
  <si>
    <t>Grounds</t>
  </si>
  <si>
    <t>Make-ready</t>
  </si>
  <si>
    <t>Repairs</t>
  </si>
  <si>
    <t>Pool</t>
  </si>
  <si>
    <t>Total Repairs &amp; Maintenance</t>
  </si>
  <si>
    <t>Electrical</t>
  </si>
  <si>
    <t>Natural Gas</t>
  </si>
  <si>
    <t>Other Fuel</t>
  </si>
  <si>
    <t>Garbage/Trash</t>
  </si>
  <si>
    <t>Water &amp; Sewer</t>
  </si>
  <si>
    <t>Total Utilities</t>
  </si>
  <si>
    <t>Annual Property Insurance</t>
  </si>
  <si>
    <t>Real Property Tax</t>
  </si>
  <si>
    <t>Personal Property Tax</t>
  </si>
  <si>
    <t>Replacement Reserves</t>
  </si>
  <si>
    <t>Cable TV</t>
  </si>
  <si>
    <t>Supportive Services</t>
  </si>
  <si>
    <t>Compliance Fees</t>
  </si>
  <si>
    <t>Sercuity Fees</t>
  </si>
  <si>
    <t>Total Other Expenses</t>
  </si>
  <si>
    <t>Total Annual Expenses</t>
  </si>
  <si>
    <t>NOI</t>
  </si>
  <si>
    <t>First Lien Debt Service</t>
  </si>
  <si>
    <t>Second Lien Debt Service</t>
  </si>
  <si>
    <t>Thrid Lien Debt Service</t>
  </si>
  <si>
    <t>Total Annual Debt Service</t>
  </si>
  <si>
    <t>Cash Flow</t>
  </si>
  <si>
    <t>DCR</t>
  </si>
  <si>
    <t>Expense to Income Ratio</t>
  </si>
  <si>
    <t>Capital Improvements</t>
  </si>
  <si>
    <t>Special Reserve Amt Due:</t>
  </si>
  <si>
    <t>*Special Reserve Elections can be found in the Subaward Agreement, Exhibit K</t>
  </si>
  <si>
    <t>% Vacancy</t>
  </si>
  <si>
    <t>Special Reserve Percentage</t>
  </si>
  <si>
    <t>Base - 0% of 30% AMGI units</t>
  </si>
  <si>
    <t>10% - additional 30% AMGI units</t>
  </si>
  <si>
    <t>20% - additional 30% AMGI units</t>
  </si>
  <si>
    <t>*</t>
  </si>
  <si>
    <t>*Other Special Reserve Account information can be found in Section 8.3 of the Agreement</t>
  </si>
  <si>
    <t>Has a refinance occurred in the last year?</t>
  </si>
  <si>
    <t>If yes above, what was the debt payoff amount?</t>
  </si>
  <si>
    <t>If yes above, what was the new debt amount?</t>
  </si>
  <si>
    <t>Yes</t>
  </si>
  <si>
    <t>No</t>
  </si>
  <si>
    <t>Special Reserve Evaluation Template</t>
  </si>
  <si>
    <t>Enter Property Name, TDHCA File Number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</si>
</sst>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.0_);[Red]\(&quot;$&quot;#,##0.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u val="single"/>
      <sz val="10"/>
      <name val="News Gothic MT"/>
      <family val="2"/>
    </font>
    <font>
      <b/>
      <sz val="9"/>
      <name val="News Gothic MT"/>
      <family val="2"/>
    </font>
    <font>
      <b/>
      <u val="single"/>
      <sz val="9"/>
      <name val="News Gothic MT"/>
      <family val="2"/>
    </font>
    <font>
      <sz val="10"/>
      <name val="News Gothic MT"/>
      <family val="2"/>
    </font>
    <font>
      <sz val="9"/>
      <name val="News Gothic MT"/>
      <family val="2"/>
    </font>
    <font>
      <sz val="8"/>
      <name val="News Gothic MT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60"/>
      <name val="News Gothic MT"/>
      <family val="0"/>
    </font>
    <font>
      <sz val="6"/>
      <color indexed="8"/>
      <name val="Calibri"/>
      <family val="2"/>
    </font>
    <font>
      <sz val="9"/>
      <color indexed="12"/>
      <name val="News Gothic MT"/>
      <family val="2"/>
    </font>
    <font>
      <sz val="10"/>
      <color indexed="12"/>
      <name val="News Gothic MT"/>
      <family val="2"/>
    </font>
    <font>
      <sz val="10"/>
      <color indexed="1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rgb="FFC00000"/>
      <name val="News Gothic MT"/>
      <family val="0"/>
    </font>
    <font>
      <sz val="6"/>
      <color theme="1"/>
      <name val="Calibri"/>
      <family val="2"/>
    </font>
    <font>
      <sz val="9"/>
      <color rgb="FF0000FF"/>
      <name val="News Gothic MT"/>
      <family val="2"/>
    </font>
    <font>
      <sz val="10"/>
      <color rgb="FF0000FF"/>
      <name val="News Gothic MT"/>
      <family val="2"/>
    </font>
    <font>
      <sz val="10"/>
      <color rgb="FF0000FF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3" fillId="0" borderId="0" xfId="58" applyFont="1" applyFill="1" applyBorder="1" applyAlignment="1">
      <alignment horizontal="center"/>
      <protection/>
    </xf>
    <xf numFmtId="0" fontId="54" fillId="0" borderId="0" xfId="0" applyFont="1" applyFill="1" applyAlignment="1">
      <alignment horizontal="center"/>
    </xf>
    <xf numFmtId="6" fontId="4" fillId="0" borderId="10" xfId="58" applyNumberFormat="1" applyFont="1" applyFill="1" applyBorder="1" applyAlignment="1">
      <alignment horizontal="center"/>
      <protection/>
    </xf>
    <xf numFmtId="6" fontId="4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164" fontId="6" fillId="0" borderId="0" xfId="58" applyNumberFormat="1" applyFont="1" applyFill="1" applyBorder="1" applyAlignment="1">
      <alignment horizontal="left"/>
      <protection/>
    </xf>
    <xf numFmtId="0" fontId="5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58" applyFont="1" applyAlignment="1">
      <alignment horizontal="right"/>
      <protection/>
    </xf>
    <xf numFmtId="44" fontId="7" fillId="2" borderId="11" xfId="58" applyNumberFormat="1" applyFont="1" applyFill="1" applyBorder="1">
      <alignment/>
      <protection/>
    </xf>
    <xf numFmtId="44" fontId="7" fillId="0" borderId="0" xfId="58" applyNumberFormat="1" applyFont="1" applyFill="1" applyBorder="1">
      <alignment/>
      <protection/>
    </xf>
    <xf numFmtId="44" fontId="8" fillId="0" borderId="0" xfId="58" applyNumberFormat="1" applyFont="1" applyFill="1" applyBorder="1" applyAlignment="1">
      <alignment horizontal="center"/>
      <protection/>
    </xf>
    <xf numFmtId="38" fontId="7" fillId="0" borderId="0" xfId="58" applyNumberFormat="1" applyFont="1" applyFill="1" applyBorder="1" applyAlignment="1">
      <alignment horizontal="right"/>
      <protection/>
    </xf>
    <xf numFmtId="0" fontId="6" fillId="0" borderId="0" xfId="58" applyFont="1" applyFill="1" applyAlignment="1">
      <alignment horizontal="right"/>
      <protection/>
    </xf>
    <xf numFmtId="38" fontId="7" fillId="0" borderId="0" xfId="58" applyNumberFormat="1" applyFont="1" applyFill="1" applyBorder="1">
      <alignment/>
      <protection/>
    </xf>
    <xf numFmtId="164" fontId="7" fillId="0" borderId="12" xfId="58" applyNumberFormat="1" applyFont="1" applyFill="1" applyBorder="1" applyAlignment="1">
      <alignment horizontal="right"/>
      <protection/>
    </xf>
    <xf numFmtId="44" fontId="7" fillId="0" borderId="11" xfId="58" applyNumberFormat="1" applyFont="1" applyFill="1" applyBorder="1">
      <alignment/>
      <protection/>
    </xf>
    <xf numFmtId="164" fontId="7" fillId="0" borderId="0" xfId="58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>
      <alignment horizontal="center"/>
    </xf>
    <xf numFmtId="37" fontId="7" fillId="0" borderId="0" xfId="58" applyNumberFormat="1" applyFont="1" applyFill="1" applyBorder="1">
      <alignment/>
      <protection/>
    </xf>
    <xf numFmtId="44" fontId="7" fillId="0" borderId="0" xfId="58" applyNumberFormat="1" applyFont="1" applyFill="1" applyBorder="1" applyAlignment="1">
      <alignment horizontal="right"/>
      <protection/>
    </xf>
    <xf numFmtId="6" fontId="7" fillId="0" borderId="0" xfId="58" applyNumberFormat="1" applyFont="1" applyFill="1" applyBorder="1" applyAlignment="1">
      <alignment horizontal="right"/>
      <protection/>
    </xf>
    <xf numFmtId="0" fontId="7" fillId="33" borderId="12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8" fontId="55" fillId="0" borderId="0" xfId="0" applyNumberFormat="1" applyFont="1" applyFill="1" applyBorder="1" applyAlignment="1">
      <alignment/>
    </xf>
    <xf numFmtId="164" fontId="7" fillId="2" borderId="13" xfId="58" applyNumberFormat="1" applyFont="1" applyFill="1" applyBorder="1">
      <alignment/>
      <protection/>
    </xf>
    <xf numFmtId="164" fontId="7" fillId="0" borderId="0" xfId="58" applyNumberFormat="1" applyFont="1" applyFill="1" applyBorder="1">
      <alignment/>
      <protection/>
    </xf>
    <xf numFmtId="164" fontId="6" fillId="0" borderId="0" xfId="58" applyNumberFormat="1" applyFont="1" applyFill="1" applyBorder="1" applyAlignment="1">
      <alignment horizontal="center"/>
      <protection/>
    </xf>
    <xf numFmtId="6" fontId="9" fillId="0" borderId="0" xfId="0" applyNumberFormat="1" applyFont="1" applyFill="1" applyBorder="1" applyAlignment="1" applyProtection="1">
      <alignment vertical="top"/>
      <protection/>
    </xf>
    <xf numFmtId="164" fontId="7" fillId="0" borderId="0" xfId="58" applyNumberFormat="1" applyFont="1" applyFill="1" applyBorder="1" applyAlignment="1">
      <alignment horizontal="center"/>
      <protection/>
    </xf>
    <xf numFmtId="0" fontId="6" fillId="0" borderId="0" xfId="58" applyFont="1" applyBorder="1" applyAlignment="1">
      <alignment horizontal="right"/>
      <protection/>
    </xf>
    <xf numFmtId="164" fontId="8" fillId="0" borderId="0" xfId="58" applyNumberFormat="1" applyFont="1" applyFill="1" applyBorder="1" applyAlignment="1">
      <alignment horizontal="right"/>
      <protection/>
    </xf>
    <xf numFmtId="164" fontId="6" fillId="0" borderId="0" xfId="58" applyNumberFormat="1" applyFont="1" applyFill="1" applyBorder="1" applyAlignment="1">
      <alignment/>
      <protection/>
    </xf>
    <xf numFmtId="44" fontId="7" fillId="0" borderId="12" xfId="58" applyNumberFormat="1" applyFont="1" applyBorder="1">
      <alignment/>
      <protection/>
    </xf>
    <xf numFmtId="44" fontId="8" fillId="0" borderId="0" xfId="58" applyNumberFormat="1" applyFont="1" applyFill="1" applyBorder="1" applyAlignment="1">
      <alignment horizontal="right"/>
      <protection/>
    </xf>
    <xf numFmtId="6" fontId="7" fillId="0" borderId="14" xfId="58" applyNumberFormat="1" applyFont="1" applyBorder="1" applyAlignment="1">
      <alignment horizontal="right"/>
      <protection/>
    </xf>
    <xf numFmtId="6" fontId="8" fillId="0" borderId="0" xfId="58" applyNumberFormat="1" applyFont="1" applyFill="1" applyBorder="1" applyAlignment="1">
      <alignment horizontal="right"/>
      <protection/>
    </xf>
    <xf numFmtId="8" fontId="7" fillId="33" borderId="12" xfId="58" applyNumberFormat="1" applyFont="1" applyFill="1" applyBorder="1">
      <alignment/>
      <protection/>
    </xf>
    <xf numFmtId="8" fontId="7" fillId="0" borderId="0" xfId="58" applyNumberFormat="1" applyFont="1" applyFill="1" applyBorder="1">
      <alignment/>
      <protection/>
    </xf>
    <xf numFmtId="44" fontId="7" fillId="2" borderId="13" xfId="58" applyNumberFormat="1" applyFont="1" applyFill="1" applyBorder="1" applyAlignment="1">
      <alignment horizontal="right"/>
      <protection/>
    </xf>
    <xf numFmtId="8" fontId="8" fillId="0" borderId="0" xfId="58" applyNumberFormat="1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/>
      <protection/>
    </xf>
    <xf numFmtId="38" fontId="7" fillId="0" borderId="15" xfId="58" applyNumberFormat="1" applyFont="1" applyFill="1" applyBorder="1" applyAlignment="1">
      <alignment horizontal="right"/>
      <protection/>
    </xf>
    <xf numFmtId="6" fontId="7" fillId="0" borderId="12" xfId="58" applyNumberFormat="1" applyFont="1" applyBorder="1" applyAlignment="1">
      <alignment horizontal="right"/>
      <protection/>
    </xf>
    <xf numFmtId="40" fontId="8" fillId="34" borderId="16" xfId="58" applyNumberFormat="1" applyFont="1" applyFill="1" applyBorder="1" applyAlignment="1">
      <alignment horizontal="center"/>
      <protection/>
    </xf>
    <xf numFmtId="40" fontId="8" fillId="0" borderId="0" xfId="5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9" fontId="7" fillId="7" borderId="12" xfId="61" applyFont="1" applyFill="1" applyBorder="1" applyAlignment="1">
      <alignment horizontal="center"/>
    </xf>
    <xf numFmtId="0" fontId="6" fillId="0" borderId="0" xfId="58" applyFont="1" applyAlignment="1">
      <alignment/>
      <protection/>
    </xf>
    <xf numFmtId="164" fontId="56" fillId="0" borderId="0" xfId="58" applyNumberFormat="1" applyFont="1" applyFill="1" applyBorder="1">
      <alignment/>
      <protection/>
    </xf>
    <xf numFmtId="0" fontId="57" fillId="35" borderId="15" xfId="0" applyNumberFormat="1" applyFont="1" applyFill="1" applyBorder="1" applyAlignment="1" applyProtection="1">
      <alignment horizontal="center"/>
      <protection locked="0"/>
    </xf>
    <xf numFmtId="0" fontId="57" fillId="35" borderId="15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44" fontId="57" fillId="35" borderId="14" xfId="46" applyFont="1" applyFill="1" applyBorder="1" applyAlignment="1" applyProtection="1">
      <alignment horizontal="center"/>
      <protection hidden="1"/>
    </xf>
    <xf numFmtId="44" fontId="57" fillId="35" borderId="14" xfId="46" applyFont="1" applyFill="1" applyBorder="1" applyAlignment="1" applyProtection="1">
      <alignment horizontal="left"/>
      <protection hidden="1"/>
    </xf>
    <xf numFmtId="44" fontId="0" fillId="0" borderId="0" xfId="46" applyFont="1" applyFill="1" applyBorder="1" applyAlignment="1" applyProtection="1">
      <alignment/>
      <protection hidden="1"/>
    </xf>
    <xf numFmtId="44" fontId="57" fillId="35" borderId="14" xfId="46" applyFont="1" applyFill="1" applyBorder="1" applyAlignment="1" applyProtection="1">
      <alignment horizontal="left" wrapText="1"/>
      <protection hidden="1"/>
    </xf>
    <xf numFmtId="44" fontId="57" fillId="35" borderId="16" xfId="46" applyFont="1" applyFill="1" applyBorder="1" applyAlignment="1" applyProtection="1">
      <alignment horizontal="center"/>
      <protection hidden="1"/>
    </xf>
    <xf numFmtId="44" fontId="57" fillId="35" borderId="16" xfId="46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0" borderId="0" xfId="46" applyFont="1" applyBorder="1" applyAlignment="1" applyProtection="1">
      <alignment horizontal="right"/>
      <protection hidden="1"/>
    </xf>
    <xf numFmtId="44" fontId="57" fillId="0" borderId="0" xfId="46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>
      <alignment horizontal="left"/>
    </xf>
    <xf numFmtId="44" fontId="0" fillId="0" borderId="0" xfId="46" applyFont="1" applyFill="1" applyBorder="1" applyAlignment="1" applyProtection="1">
      <alignment horizontal="center"/>
      <protection hidden="1"/>
    </xf>
    <xf numFmtId="44" fontId="57" fillId="35" borderId="15" xfId="46" applyFont="1" applyFill="1" applyBorder="1" applyAlignment="1" applyProtection="1">
      <alignment horizontal="center"/>
      <protection hidden="1"/>
    </xf>
    <xf numFmtId="44" fontId="57" fillId="35" borderId="15" xfId="46" applyFont="1" applyFill="1" applyBorder="1" applyAlignment="1" applyProtection="1">
      <alignment horizontal="left"/>
      <protection hidden="1"/>
    </xf>
    <xf numFmtId="2" fontId="57" fillId="35" borderId="14" xfId="46" applyNumberFormat="1" applyFont="1" applyFill="1" applyBorder="1" applyAlignment="1" applyProtection="1">
      <alignment horizontal="right"/>
      <protection hidden="1"/>
    </xf>
    <xf numFmtId="2" fontId="57" fillId="35" borderId="14" xfId="46" applyNumberFormat="1" applyFont="1" applyFill="1" applyBorder="1" applyAlignment="1" applyProtection="1">
      <alignment horizontal="left"/>
      <protection hidden="1"/>
    </xf>
    <xf numFmtId="2" fontId="0" fillId="0" borderId="0" xfId="46" applyNumberFormat="1" applyFont="1" applyFill="1" applyBorder="1" applyAlignment="1" applyProtection="1">
      <alignment/>
      <protection hidden="1"/>
    </xf>
    <xf numFmtId="10" fontId="57" fillId="35" borderId="14" xfId="61" applyNumberFormat="1" applyFont="1" applyFill="1" applyBorder="1" applyAlignment="1" applyProtection="1">
      <alignment horizontal="right"/>
      <protection hidden="1"/>
    </xf>
    <xf numFmtId="10" fontId="57" fillId="35" borderId="14" xfId="61" applyNumberFormat="1" applyFont="1" applyFill="1" applyBorder="1" applyAlignment="1" applyProtection="1">
      <alignment horizontal="left"/>
      <protection hidden="1"/>
    </xf>
    <xf numFmtId="10" fontId="0" fillId="0" borderId="0" xfId="61" applyNumberFormat="1" applyFont="1" applyFill="1" applyBorder="1" applyAlignment="1" applyProtection="1">
      <alignment/>
      <protection hidden="1"/>
    </xf>
    <xf numFmtId="10" fontId="57" fillId="35" borderId="16" xfId="61" applyNumberFormat="1" applyFont="1" applyFill="1" applyBorder="1" applyAlignment="1" applyProtection="1">
      <alignment horizontal="right"/>
      <protection hidden="1"/>
    </xf>
    <xf numFmtId="10" fontId="57" fillId="35" borderId="16" xfId="61" applyNumberFormat="1" applyFont="1" applyFill="1" applyBorder="1" applyAlignment="1" applyProtection="1">
      <alignment horizontal="left"/>
      <protection hidden="1"/>
    </xf>
    <xf numFmtId="10" fontId="0" fillId="0" borderId="0" xfId="61" applyNumberFormat="1" applyFont="1" applyFill="1" applyBorder="1" applyAlignment="1" applyProtection="1">
      <alignment horizontal="right"/>
      <protection hidden="1"/>
    </xf>
    <xf numFmtId="10" fontId="57" fillId="0" borderId="0" xfId="61" applyNumberFormat="1" applyFont="1" applyFill="1" applyBorder="1" applyAlignment="1" applyProtection="1">
      <alignment horizontal="right"/>
      <protection hidden="1"/>
    </xf>
    <xf numFmtId="10" fontId="57" fillId="35" borderId="12" xfId="61" applyNumberFormat="1" applyFont="1" applyFill="1" applyBorder="1" applyAlignment="1" applyProtection="1">
      <alignment horizontal="right"/>
      <protection hidden="1"/>
    </xf>
    <xf numFmtId="10" fontId="57" fillId="35" borderId="12" xfId="61" applyNumberFormat="1" applyFont="1" applyFill="1" applyBorder="1" applyAlignment="1" applyProtection="1">
      <alignment horizontal="left"/>
      <protection hidden="1"/>
    </xf>
    <xf numFmtId="44" fontId="0" fillId="0" borderId="0" xfId="46" applyFont="1" applyFill="1" applyBorder="1" applyAlignment="1" applyProtection="1">
      <alignment horizontal="right"/>
      <protection hidden="1"/>
    </xf>
    <xf numFmtId="10" fontId="57" fillId="35" borderId="15" xfId="61" applyNumberFormat="1" applyFont="1" applyFill="1" applyBorder="1" applyAlignment="1" applyProtection="1">
      <alignment horizontal="right"/>
      <protection hidden="1"/>
    </xf>
    <xf numFmtId="10" fontId="57" fillId="35" borderId="15" xfId="61" applyNumberFormat="1" applyFont="1" applyFill="1" applyBorder="1" applyAlignment="1" applyProtection="1">
      <alignment horizontal="left"/>
      <protection hidden="1"/>
    </xf>
    <xf numFmtId="0" fontId="57" fillId="35" borderId="14" xfId="0" applyFont="1" applyFill="1" applyBorder="1" applyAlignment="1">
      <alignment/>
    </xf>
    <xf numFmtId="0" fontId="57" fillId="35" borderId="14" xfId="0" applyFont="1" applyFill="1" applyBorder="1" applyAlignment="1">
      <alignment horizontal="left"/>
    </xf>
    <xf numFmtId="0" fontId="57" fillId="35" borderId="16" xfId="0" applyFont="1" applyFill="1" applyBorder="1" applyAlignment="1">
      <alignment/>
    </xf>
    <xf numFmtId="0" fontId="57" fillId="35" borderId="16" xfId="0" applyFont="1" applyFill="1" applyBorder="1" applyAlignment="1">
      <alignment horizontal="left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35" borderId="15" xfId="0" applyFont="1" applyFill="1" applyBorder="1" applyAlignment="1">
      <alignment/>
    </xf>
    <xf numFmtId="0" fontId="57" fillId="35" borderId="15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165" fontId="57" fillId="35" borderId="14" xfId="0" applyNumberFormat="1" applyFont="1" applyFill="1" applyBorder="1" applyAlignment="1">
      <alignment horizontal="left"/>
    </xf>
    <xf numFmtId="9" fontId="8" fillId="7" borderId="12" xfId="61" applyFont="1" applyFill="1" applyBorder="1" applyAlignment="1">
      <alignment horizontal="center"/>
    </xf>
    <xf numFmtId="8" fontId="55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8" fontId="55" fillId="0" borderId="0" xfId="0" applyNumberFormat="1" applyFont="1" applyFill="1" applyBorder="1" applyAlignment="1">
      <alignment horizontal="left"/>
    </xf>
    <xf numFmtId="6" fontId="6" fillId="33" borderId="12" xfId="58" applyNumberFormat="1" applyFont="1" applyFill="1" applyBorder="1" applyAlignment="1">
      <alignment horizontal="center"/>
      <protection/>
    </xf>
    <xf numFmtId="8" fontId="7" fillId="0" borderId="12" xfId="58" applyNumberFormat="1" applyFont="1" applyBorder="1">
      <alignment/>
      <protection/>
    </xf>
    <xf numFmtId="44" fontId="58" fillId="32" borderId="11" xfId="58" applyNumberFormat="1" applyFont="1" applyFill="1" applyBorder="1" applyProtection="1">
      <alignment/>
      <protection locked="0"/>
    </xf>
    <xf numFmtId="38" fontId="58" fillId="32" borderId="13" xfId="58" applyNumberFormat="1" applyFont="1" applyFill="1" applyBorder="1" applyAlignment="1" applyProtection="1">
      <alignment horizontal="right"/>
      <protection locked="0"/>
    </xf>
    <xf numFmtId="38" fontId="58" fillId="32" borderId="17" xfId="58" applyNumberFormat="1" applyFont="1" applyFill="1" applyBorder="1" applyProtection="1">
      <alignment/>
      <protection locked="0"/>
    </xf>
    <xf numFmtId="37" fontId="58" fillId="32" borderId="13" xfId="58" applyNumberFormat="1" applyFont="1" applyFill="1" applyBorder="1" applyProtection="1">
      <alignment/>
      <protection locked="0"/>
    </xf>
    <xf numFmtId="37" fontId="58" fillId="32" borderId="11" xfId="58" applyNumberFormat="1" applyFont="1" applyFill="1" applyBorder="1" applyProtection="1">
      <alignment/>
      <protection locked="0"/>
    </xf>
    <xf numFmtId="37" fontId="58" fillId="32" borderId="16" xfId="58" applyNumberFormat="1" applyFont="1" applyFill="1" applyBorder="1" applyProtection="1">
      <alignment/>
      <protection locked="0"/>
    </xf>
    <xf numFmtId="164" fontId="58" fillId="32" borderId="13" xfId="58" applyNumberFormat="1" applyFont="1" applyFill="1" applyBorder="1" applyProtection="1">
      <alignment/>
      <protection locked="0"/>
    </xf>
    <xf numFmtId="44" fontId="58" fillId="32" borderId="13" xfId="58" applyNumberFormat="1" applyFont="1" applyFill="1" applyBorder="1" applyAlignment="1" applyProtection="1">
      <alignment horizontal="right"/>
      <protection locked="0"/>
    </xf>
    <xf numFmtId="44" fontId="58" fillId="32" borderId="16" xfId="58" applyNumberFormat="1" applyFont="1" applyFill="1" applyBorder="1" applyAlignment="1" applyProtection="1">
      <alignment horizontal="right"/>
      <protection locked="0"/>
    </xf>
    <xf numFmtId="164" fontId="59" fillId="32" borderId="12" xfId="58" applyNumberFormat="1" applyFont="1" applyFill="1" applyBorder="1" applyAlignment="1" applyProtection="1">
      <alignment horizontal="center"/>
      <protection locked="0"/>
    </xf>
    <xf numFmtId="44" fontId="59" fillId="32" borderId="12" xfId="46" applyFont="1" applyFill="1" applyBorder="1" applyAlignment="1" applyProtection="1">
      <alignment/>
      <protection locked="0"/>
    </xf>
    <xf numFmtId="9" fontId="60" fillId="32" borderId="12" xfId="61" applyFont="1" applyFill="1" applyBorder="1" applyAlignment="1" applyProtection="1">
      <alignment horizontal="center"/>
      <protection locked="0"/>
    </xf>
    <xf numFmtId="0" fontId="6" fillId="0" borderId="0" xfId="58" applyFont="1" applyAlignment="1">
      <alignment horizontal="left"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Alignment="1">
      <alignment horizontal="right"/>
      <protection/>
    </xf>
    <xf numFmtId="164" fontId="6" fillId="0" borderId="0" xfId="58" applyNumberFormat="1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right"/>
      <protection/>
    </xf>
    <xf numFmtId="0" fontId="55" fillId="0" borderId="0" xfId="0" applyFont="1" applyFill="1" applyBorder="1" applyAlignment="1">
      <alignment horizontal="center"/>
    </xf>
    <xf numFmtId="6" fontId="6" fillId="0" borderId="0" xfId="58" applyNumberFormat="1" applyFont="1" applyFill="1" applyBorder="1" applyAlignment="1">
      <alignment horizontal="left"/>
      <protection/>
    </xf>
    <xf numFmtId="44" fontId="55" fillId="0" borderId="0" xfId="46" applyFont="1" applyFill="1" applyBorder="1" applyAlignment="1">
      <alignment horizontal="center"/>
    </xf>
    <xf numFmtId="8" fontId="6" fillId="0" borderId="0" xfId="58" applyNumberFormat="1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0" xfId="58" applyFont="1" applyFill="1" applyAlignment="1">
      <alignment horizontal="right"/>
      <protection/>
    </xf>
    <xf numFmtId="0" fontId="61" fillId="35" borderId="0" xfId="0" applyFont="1" applyFill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0" fillId="0" borderId="18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44" fontId="0" fillId="0" borderId="16" xfId="46" applyFont="1" applyBorder="1" applyAlignment="1" applyProtection="1">
      <alignment horizontal="center"/>
      <protection hidden="1"/>
    </xf>
    <xf numFmtId="44" fontId="0" fillId="0" borderId="16" xfId="46" applyNumberFormat="1" applyFont="1" applyBorder="1" applyAlignment="1" applyProtection="1">
      <alignment/>
      <protection hidden="1"/>
    </xf>
    <xf numFmtId="0" fontId="52" fillId="0" borderId="18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 horizontal="center"/>
      <protection locked="0"/>
    </xf>
    <xf numFmtId="44" fontId="0" fillId="0" borderId="12" xfId="46" applyFont="1" applyBorder="1" applyAlignment="1" applyProtection="1">
      <alignment horizontal="center"/>
      <protection hidden="1"/>
    </xf>
    <xf numFmtId="44" fontId="0" fillId="0" borderId="12" xfId="46" applyNumberFormat="1" applyFont="1" applyBorder="1" applyAlignment="1" applyProtection="1">
      <alignment/>
      <protection hidden="1"/>
    </xf>
    <xf numFmtId="0" fontId="0" fillId="32" borderId="18" xfId="0" applyNumberFormat="1" applyFill="1" applyBorder="1" applyAlignment="1" applyProtection="1">
      <alignment horizontal="center"/>
      <protection locked="0"/>
    </xf>
    <xf numFmtId="44" fontId="0" fillId="33" borderId="18" xfId="46" applyNumberFormat="1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44" fontId="0" fillId="0" borderId="18" xfId="46" applyFont="1" applyBorder="1" applyAlignment="1" applyProtection="1">
      <alignment horizontal="center"/>
      <protection hidden="1"/>
    </xf>
    <xf numFmtId="44" fontId="0" fillId="0" borderId="18" xfId="46" applyNumberFormat="1" applyFont="1" applyBorder="1" applyAlignment="1" applyProtection="1">
      <alignment/>
      <protection hidden="1"/>
    </xf>
    <xf numFmtId="44" fontId="0" fillId="33" borderId="16" xfId="46" applyNumberFormat="1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horizontal="right"/>
      <protection/>
    </xf>
    <xf numFmtId="44" fontId="0" fillId="0" borderId="12" xfId="46" applyFont="1" applyFill="1" applyBorder="1" applyAlignment="1" applyProtection="1">
      <alignment horizontal="center"/>
      <protection hidden="1"/>
    </xf>
    <xf numFmtId="44" fontId="0" fillId="0" borderId="12" xfId="46" applyNumberFormat="1" applyFont="1" applyFill="1" applyBorder="1" applyAlignment="1" applyProtection="1">
      <alignment/>
      <protection hidden="1"/>
    </xf>
    <xf numFmtId="0" fontId="52" fillId="0" borderId="16" xfId="0" applyFont="1" applyFill="1" applyBorder="1" applyAlignment="1" applyProtection="1">
      <alignment horizontal="right"/>
      <protection/>
    </xf>
    <xf numFmtId="44" fontId="0" fillId="0" borderId="12" xfId="61" applyNumberFormat="1" applyFont="1" applyFill="1" applyBorder="1" applyAlignment="1" applyProtection="1">
      <alignment/>
      <protection hidden="1"/>
    </xf>
    <xf numFmtId="2" fontId="0" fillId="0" borderId="12" xfId="46" applyNumberFormat="1" applyFont="1" applyFill="1" applyBorder="1" applyAlignment="1" applyProtection="1">
      <alignment horizontal="right"/>
      <protection hidden="1"/>
    </xf>
    <xf numFmtId="10" fontId="0" fillId="0" borderId="12" xfId="61" applyNumberFormat="1" applyFont="1" applyFill="1" applyBorder="1" applyAlignment="1" applyProtection="1">
      <alignment horizontal="right"/>
      <protection hidden="1"/>
    </xf>
    <xf numFmtId="10" fontId="0" fillId="0" borderId="18" xfId="61" applyNumberFormat="1" applyFont="1" applyFill="1" applyBorder="1" applyAlignment="1" applyProtection="1">
      <alignment horizontal="center"/>
      <protection hidden="1"/>
    </xf>
    <xf numFmtId="44" fontId="0" fillId="0" borderId="18" xfId="61" applyNumberFormat="1" applyFont="1" applyFill="1" applyBorder="1" applyAlignment="1" applyProtection="1">
      <alignment/>
      <protection hidden="1"/>
    </xf>
    <xf numFmtId="10" fontId="0" fillId="0" borderId="12" xfId="61" applyNumberFormat="1" applyFont="1" applyFill="1" applyBorder="1" applyAlignment="1" applyProtection="1">
      <alignment horizontal="center"/>
      <protection hidden="1"/>
    </xf>
    <xf numFmtId="10" fontId="0" fillId="0" borderId="16" xfId="61" applyNumberFormat="1" applyFont="1" applyFill="1" applyBorder="1" applyAlignment="1" applyProtection="1">
      <alignment horizontal="center"/>
      <protection hidden="1"/>
    </xf>
    <xf numFmtId="44" fontId="0" fillId="33" borderId="16" xfId="61" applyNumberFormat="1" applyFont="1" applyFill="1" applyBorder="1" applyAlignment="1" applyProtection="1">
      <alignment/>
      <protection hidden="1"/>
    </xf>
    <xf numFmtId="0" fontId="52" fillId="0" borderId="12" xfId="0" applyFont="1" applyFill="1" applyBorder="1" applyAlignment="1" applyProtection="1">
      <alignment horizontal="right"/>
      <protection/>
    </xf>
    <xf numFmtId="44" fontId="0" fillId="33" borderId="16" xfId="46" applyFont="1" applyFill="1" applyBorder="1" applyAlignment="1" applyProtection="1">
      <alignment horizontal="right"/>
      <protection hidden="1"/>
    </xf>
    <xf numFmtId="44" fontId="0" fillId="0" borderId="18" xfId="46" applyFont="1" applyFill="1" applyBorder="1" applyAlignment="1" applyProtection="1">
      <alignment horizontal="center"/>
      <protection hidden="1"/>
    </xf>
    <xf numFmtId="44" fontId="0" fillId="0" borderId="18" xfId="46" applyNumberFormat="1" applyFont="1" applyFill="1" applyBorder="1" applyAlignment="1" applyProtection="1">
      <alignment/>
      <protection hidden="1"/>
    </xf>
    <xf numFmtId="44" fontId="0" fillId="0" borderId="16" xfId="46" applyFont="1" applyFill="1" applyBorder="1" applyAlignment="1" applyProtection="1">
      <alignment horizontal="center"/>
      <protection hidden="1"/>
    </xf>
    <xf numFmtId="2" fontId="0" fillId="0" borderId="18" xfId="46" applyNumberFormat="1" applyFont="1" applyFill="1" applyBorder="1" applyAlignment="1" applyProtection="1">
      <alignment horizontal="right"/>
      <protection hidden="1"/>
    </xf>
    <xf numFmtId="10" fontId="0" fillId="0" borderId="16" xfId="61" applyNumberFormat="1" applyFont="1" applyFill="1" applyBorder="1" applyAlignment="1" applyProtection="1">
      <alignment horizontal="right"/>
      <protection hidden="1"/>
    </xf>
    <xf numFmtId="10" fontId="0" fillId="0" borderId="19" xfId="61" applyNumberFormat="1" applyFont="1" applyFill="1" applyBorder="1" applyAlignment="1" applyProtection="1">
      <alignment horizontal="right"/>
      <protection hidden="1"/>
    </xf>
    <xf numFmtId="44" fontId="0" fillId="33" borderId="12" xfId="61" applyNumberFormat="1" applyFont="1" applyFill="1" applyBorder="1" applyAlignment="1" applyProtection="1">
      <alignment/>
      <protection hidden="1"/>
    </xf>
    <xf numFmtId="44" fontId="0" fillId="33" borderId="19" xfId="61" applyNumberFormat="1" applyFont="1" applyFill="1" applyBorder="1" applyAlignment="1" applyProtection="1">
      <alignment/>
      <protection hidden="1"/>
    </xf>
    <xf numFmtId="44" fontId="0" fillId="0" borderId="19" xfId="46" applyFont="1" applyFill="1" applyBorder="1" applyAlignment="1" applyProtection="1">
      <alignment/>
      <protection hidden="1"/>
    </xf>
    <xf numFmtId="44" fontId="0" fillId="0" borderId="20" xfId="46" applyFont="1" applyFill="1" applyBorder="1" applyAlignment="1" applyProtection="1">
      <alignment/>
      <protection hidden="1"/>
    </xf>
    <xf numFmtId="44" fontId="0" fillId="0" borderId="21" xfId="46" applyFont="1" applyFill="1" applyBorder="1" applyAlignment="1" applyProtection="1">
      <alignment/>
      <protection hidden="1"/>
    </xf>
    <xf numFmtId="44" fontId="0" fillId="0" borderId="22" xfId="46" applyFont="1" applyFill="1" applyBorder="1" applyAlignment="1" applyProtection="1">
      <alignment/>
      <protection hidden="1"/>
    </xf>
    <xf numFmtId="44" fontId="0" fillId="0" borderId="23" xfId="46" applyFont="1" applyFill="1" applyBorder="1" applyAlignment="1" applyProtection="1">
      <alignment/>
      <protection hidden="1"/>
    </xf>
    <xf numFmtId="44" fontId="0" fillId="0" borderId="24" xfId="46" applyFont="1" applyFill="1" applyBorder="1" applyAlignment="1" applyProtection="1">
      <alignment/>
      <protection hidden="1"/>
    </xf>
    <xf numFmtId="44" fontId="0" fillId="0" borderId="16" xfId="61" applyNumberFormat="1" applyFont="1" applyFill="1" applyBorder="1" applyAlignment="1" applyProtection="1">
      <alignment/>
      <protection hidden="1"/>
    </xf>
    <xf numFmtId="2" fontId="0" fillId="33" borderId="19" xfId="46" applyNumberFormat="1" applyFont="1" applyFill="1" applyBorder="1" applyAlignment="1" applyProtection="1">
      <alignment horizontal="right"/>
      <protection hidden="1"/>
    </xf>
    <xf numFmtId="2" fontId="0" fillId="33" borderId="20" xfId="46" applyNumberFormat="1" applyFont="1" applyFill="1" applyBorder="1" applyAlignment="1" applyProtection="1">
      <alignment horizontal="right"/>
      <protection hidden="1"/>
    </xf>
    <xf numFmtId="2" fontId="0" fillId="33" borderId="21" xfId="46" applyNumberFormat="1" applyFont="1" applyFill="1" applyBorder="1" applyAlignment="1" applyProtection="1">
      <alignment horizontal="right"/>
      <protection hidden="1"/>
    </xf>
    <xf numFmtId="2" fontId="0" fillId="33" borderId="12" xfId="46" applyNumberFormat="1" applyFont="1" applyFill="1" applyBorder="1" applyAlignment="1" applyProtection="1">
      <alignment horizontal="right"/>
      <protection hidden="1"/>
    </xf>
    <xf numFmtId="10" fontId="0" fillId="33" borderId="12" xfId="46" applyNumberFormat="1" applyFont="1" applyFill="1" applyBorder="1" applyAlignment="1" applyProtection="1">
      <alignment horizontal="right"/>
      <protection hidden="1"/>
    </xf>
    <xf numFmtId="44" fontId="0" fillId="0" borderId="12" xfId="46" applyFont="1" applyFill="1" applyBorder="1" applyAlignment="1" applyProtection="1">
      <alignment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out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mam\Database\Property%20Summary%20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Eval"/>
      <sheetName val="AOCR_4yrLook"/>
      <sheetName val="Re-Amortization"/>
      <sheetName val="Re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ummary"/>
      <sheetName val="Financial Detail"/>
      <sheetName val="Quarterly Financials"/>
      <sheetName val="Occupancy Detail"/>
      <sheetName val="CMTS Data"/>
      <sheetName val="CMTS Program"/>
      <sheetName val="CMTS Part D"/>
      <sheetName val="CMTS Quarterly"/>
      <sheetName val="CMTS LURA"/>
      <sheetName val="CMTS Occupancy"/>
      <sheetName val="Mitas Data"/>
    </sheetNames>
    <sheetDataSet>
      <sheetData sheetId="0">
        <row r="20">
          <cell r="Q20" t="str">
            <v>Not in Portfolio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85" zoomScaleNormal="85" zoomScalePageLayoutView="0" workbookViewId="0" topLeftCell="A1">
      <selection activeCell="Q6" sqref="Q6"/>
    </sheetView>
  </sheetViews>
  <sheetFormatPr defaultColWidth="9.140625" defaultRowHeight="15"/>
  <cols>
    <col min="1" max="1" width="28.00390625" style="0" customWidth="1"/>
    <col min="2" max="3" width="15.7109375" style="0" customWidth="1"/>
    <col min="4" max="4" width="15.7109375" style="0" hidden="1" customWidth="1"/>
    <col min="5" max="5" width="13.57421875" style="0" customWidth="1"/>
    <col min="6" max="6" width="5.28125" style="0" customWidth="1"/>
    <col min="7" max="9" width="10.7109375" style="0" hidden="1" customWidth="1"/>
    <col min="10" max="10" width="10.7109375" style="47" hidden="1" customWidth="1"/>
    <col min="11" max="15" width="9.140625" style="0" hidden="1" customWidth="1"/>
    <col min="16" max="16" width="0" style="0" hidden="1" customWidth="1"/>
    <col min="20" max="20" width="0" style="0" hidden="1" customWidth="1"/>
    <col min="21" max="21" width="9.140625" style="0" hidden="1" customWidth="1"/>
    <col min="22" max="22" width="0" style="0" hidden="1" customWidth="1"/>
  </cols>
  <sheetData>
    <row r="1" spans="1:19" ht="15">
      <c r="A1" s="131" t="s">
        <v>122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30" customHeight="1">
      <c r="A2" s="130" t="s">
        <v>123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8" ht="15.75" customHeight="1" thickBot="1">
      <c r="A3" s="1" t="s">
        <v>37</v>
      </c>
      <c r="B3" s="2"/>
      <c r="C3" s="2"/>
      <c r="D3" s="2"/>
      <c r="E3" s="2"/>
      <c r="F3" s="2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9" ht="15.75" customHeight="1">
      <c r="A4" s="1" t="s">
        <v>0</v>
      </c>
      <c r="B4" s="3" t="s">
        <v>35</v>
      </c>
      <c r="C4" s="3" t="s">
        <v>36</v>
      </c>
      <c r="D4" s="3" t="s">
        <v>34</v>
      </c>
      <c r="E4" s="4"/>
      <c r="F4" s="5"/>
      <c r="G4" s="128"/>
      <c r="H4" s="128"/>
      <c r="I4" s="128"/>
      <c r="J4" s="128"/>
      <c r="K4" s="128"/>
      <c r="L4" s="128"/>
      <c r="M4" s="128"/>
      <c r="N4" s="128"/>
      <c r="O4" s="121"/>
      <c r="P4" s="121"/>
      <c r="Q4" s="7"/>
      <c r="R4" s="6"/>
      <c r="S4" s="8"/>
    </row>
    <row r="5" spans="1:19" ht="15">
      <c r="A5" s="9" t="s">
        <v>1</v>
      </c>
      <c r="B5" s="106"/>
      <c r="C5" s="106"/>
      <c r="D5" s="10">
        <f>PropertySummaryFinancialData!I2</f>
        <v>590578</v>
      </c>
      <c r="E5" s="11"/>
      <c r="F5" s="12"/>
      <c r="G5" s="120"/>
      <c r="H5" s="120"/>
      <c r="I5" s="120"/>
      <c r="J5" s="120"/>
      <c r="K5" s="120"/>
      <c r="L5" s="120"/>
      <c r="M5" s="120"/>
      <c r="N5" s="120"/>
      <c r="O5" s="124"/>
      <c r="P5" s="124"/>
      <c r="Q5" s="7"/>
      <c r="R5" s="7"/>
      <c r="S5" s="8"/>
    </row>
    <row r="6" spans="1:22" ht="15">
      <c r="A6" s="9" t="s">
        <v>2</v>
      </c>
      <c r="B6" s="107"/>
      <c r="C6" s="107"/>
      <c r="D6" s="10">
        <f>PropertySummaryFinancialData!I3</f>
        <v>14900</v>
      </c>
      <c r="E6" s="13"/>
      <c r="F6" s="12"/>
      <c r="G6" s="120"/>
      <c r="H6" s="120"/>
      <c r="I6" s="120"/>
      <c r="J6" s="120"/>
      <c r="K6" s="120"/>
      <c r="L6" s="120"/>
      <c r="M6" s="120"/>
      <c r="N6" s="120"/>
      <c r="O6" s="121"/>
      <c r="P6" s="121"/>
      <c r="Q6" s="7"/>
      <c r="R6" s="7"/>
      <c r="S6" s="8"/>
      <c r="U6" s="102">
        <v>0.2</v>
      </c>
      <c r="V6" t="s">
        <v>112</v>
      </c>
    </row>
    <row r="7" spans="1:22" ht="15">
      <c r="A7" s="14" t="s">
        <v>3</v>
      </c>
      <c r="B7" s="107"/>
      <c r="C7" s="107"/>
      <c r="D7" s="10">
        <f>PropertySummaryFinancialData!I4</f>
        <v>67799</v>
      </c>
      <c r="E7" s="13"/>
      <c r="F7" s="12"/>
      <c r="G7" s="129"/>
      <c r="H7" s="129"/>
      <c r="I7" s="129"/>
      <c r="J7" s="129"/>
      <c r="K7" s="129"/>
      <c r="L7" s="129"/>
      <c r="M7" s="129"/>
      <c r="N7" s="129"/>
      <c r="O7" s="126"/>
      <c r="P7" s="126"/>
      <c r="Q7" s="7"/>
      <c r="R7" s="7"/>
      <c r="S7" s="8"/>
      <c r="U7" s="102">
        <v>0.15</v>
      </c>
      <c r="V7" t="s">
        <v>113</v>
      </c>
    </row>
    <row r="8" spans="1:22" ht="15">
      <c r="A8" s="14" t="s">
        <v>3</v>
      </c>
      <c r="B8" s="108"/>
      <c r="C8" s="108"/>
      <c r="D8" s="10">
        <f>'[1]AOCR_4yrLook'!B6</f>
        <v>0</v>
      </c>
      <c r="E8" s="15"/>
      <c r="F8" s="12"/>
      <c r="G8" s="129"/>
      <c r="H8" s="129"/>
      <c r="I8" s="129"/>
      <c r="J8" s="129"/>
      <c r="K8" s="129"/>
      <c r="L8" s="129"/>
      <c r="M8" s="129"/>
      <c r="N8" s="129"/>
      <c r="O8" s="121"/>
      <c r="P8" s="121"/>
      <c r="Q8" s="7"/>
      <c r="R8" s="6"/>
      <c r="S8" s="8"/>
      <c r="U8" s="102">
        <v>0.1</v>
      </c>
      <c r="V8" t="s">
        <v>114</v>
      </c>
    </row>
    <row r="9" spans="1:19" ht="15">
      <c r="A9" s="9" t="s">
        <v>4</v>
      </c>
      <c r="B9" s="16">
        <f>SUM(B5:B8)</f>
        <v>0</v>
      </c>
      <c r="C9" s="16">
        <f>SUM(C5:C8)</f>
        <v>0</v>
      </c>
      <c r="D9" s="17">
        <f>SUM(D5:D8)</f>
        <v>673277</v>
      </c>
      <c r="E9" s="18"/>
      <c r="F9" s="12"/>
      <c r="G9" s="120"/>
      <c r="H9" s="120"/>
      <c r="I9" s="120"/>
      <c r="J9" s="120"/>
      <c r="K9" s="120"/>
      <c r="L9" s="120"/>
      <c r="M9" s="120"/>
      <c r="N9" s="120"/>
      <c r="O9" s="124"/>
      <c r="P9" s="124"/>
      <c r="Q9" s="19"/>
      <c r="R9" s="7"/>
      <c r="S9" s="8"/>
    </row>
    <row r="10" spans="1:19" ht="15">
      <c r="A10" s="9" t="s">
        <v>5</v>
      </c>
      <c r="B10" s="109"/>
      <c r="C10" s="110"/>
      <c r="D10" s="10">
        <f>PropertySummaryFinancialData!I6</f>
        <v>-18210</v>
      </c>
      <c r="E10" s="118" t="s">
        <v>110</v>
      </c>
      <c r="F10" s="100" t="e">
        <f>C10/C9</f>
        <v>#DIV/0!</v>
      </c>
      <c r="G10" s="120"/>
      <c r="H10" s="120"/>
      <c r="I10" s="120"/>
      <c r="J10" s="120"/>
      <c r="K10" s="120"/>
      <c r="L10" s="120"/>
      <c r="M10" s="120"/>
      <c r="N10" s="120"/>
      <c r="O10" s="6"/>
      <c r="P10" s="7"/>
      <c r="Q10" s="7"/>
      <c r="R10" s="7"/>
      <c r="S10" s="8"/>
    </row>
    <row r="11" spans="1:19" ht="15">
      <c r="A11" s="9" t="s">
        <v>6</v>
      </c>
      <c r="B11" s="111"/>
      <c r="C11" s="111"/>
      <c r="D11" s="10">
        <f>PropertySummaryFinancialData!I7</f>
        <v>-726</v>
      </c>
      <c r="E11" s="20"/>
      <c r="F11" s="21"/>
      <c r="G11" s="120"/>
      <c r="H11" s="120"/>
      <c r="I11" s="120"/>
      <c r="J11" s="120"/>
      <c r="K11" s="120"/>
      <c r="L11" s="120"/>
      <c r="M11" s="120"/>
      <c r="N11" s="120"/>
      <c r="O11" s="124"/>
      <c r="P11" s="124"/>
      <c r="Q11" s="7"/>
      <c r="R11" s="7"/>
      <c r="S11" s="8"/>
    </row>
    <row r="12" spans="1:19" ht="15">
      <c r="A12" s="9" t="s">
        <v>7</v>
      </c>
      <c r="B12" s="16">
        <f>SUM(B9:B11)</f>
        <v>0</v>
      </c>
      <c r="C12" s="16">
        <f>SUM(C9:C11)</f>
        <v>0</v>
      </c>
      <c r="D12" s="17">
        <f>SUM(D9:D11)</f>
        <v>654341</v>
      </c>
      <c r="E12" s="22"/>
      <c r="F12" s="5"/>
      <c r="G12" s="120"/>
      <c r="H12" s="120"/>
      <c r="I12" s="120"/>
      <c r="J12" s="120"/>
      <c r="K12" s="120"/>
      <c r="L12" s="120"/>
      <c r="M12" s="120"/>
      <c r="N12" s="120"/>
      <c r="O12" s="6"/>
      <c r="P12" s="6"/>
      <c r="Q12" s="7"/>
      <c r="R12" s="7"/>
      <c r="S12" s="8"/>
    </row>
    <row r="13" spans="1:19" ht="15">
      <c r="A13" s="1" t="s">
        <v>8</v>
      </c>
      <c r="B13" s="23"/>
      <c r="C13" s="23"/>
      <c r="D13" s="23"/>
      <c r="E13" s="24"/>
      <c r="F13" s="24"/>
      <c r="G13" s="128"/>
      <c r="H13" s="128"/>
      <c r="I13" s="128"/>
      <c r="J13" s="128"/>
      <c r="K13" s="128"/>
      <c r="L13" s="128"/>
      <c r="M13" s="128"/>
      <c r="N13" s="128"/>
      <c r="O13" s="25"/>
      <c r="P13" s="25"/>
      <c r="Q13" s="7"/>
      <c r="R13" s="7"/>
      <c r="S13" s="8"/>
    </row>
    <row r="14" spans="1:19" ht="15">
      <c r="A14" s="9" t="s">
        <v>9</v>
      </c>
      <c r="B14" s="112"/>
      <c r="C14" s="112"/>
      <c r="D14" s="26">
        <f>PropertySummaryFinancialData!I20</f>
        <v>31371</v>
      </c>
      <c r="E14" s="27"/>
      <c r="F14" s="27"/>
      <c r="G14" s="120"/>
      <c r="H14" s="120"/>
      <c r="I14" s="120"/>
      <c r="J14" s="120"/>
      <c r="K14" s="120"/>
      <c r="L14" s="120"/>
      <c r="M14" s="120"/>
      <c r="N14" s="120"/>
      <c r="O14" s="121"/>
      <c r="P14" s="121"/>
      <c r="Q14" s="7"/>
      <c r="R14" s="6"/>
      <c r="S14" s="8"/>
    </row>
    <row r="15" spans="1:19" ht="15">
      <c r="A15" s="9" t="s">
        <v>10</v>
      </c>
      <c r="B15" s="112"/>
      <c r="C15" s="112"/>
      <c r="D15" s="26">
        <f>PropertySummaryFinancialData!I22</f>
        <v>39328</v>
      </c>
      <c r="E15" s="118" t="s">
        <v>38</v>
      </c>
      <c r="F15" s="48" t="e">
        <f>C15/C12</f>
        <v>#DIV/0!</v>
      </c>
      <c r="G15" s="120"/>
      <c r="H15" s="120"/>
      <c r="I15" s="120"/>
      <c r="J15" s="120"/>
      <c r="K15" s="120"/>
      <c r="L15" s="120"/>
      <c r="M15" s="120"/>
      <c r="N15" s="120"/>
      <c r="O15" s="25"/>
      <c r="P15" s="6"/>
      <c r="Q15" s="28"/>
      <c r="R15" s="7"/>
      <c r="S15" s="8"/>
    </row>
    <row r="16" spans="1:19" ht="15">
      <c r="A16" s="9" t="s">
        <v>11</v>
      </c>
      <c r="B16" s="112"/>
      <c r="C16" s="112"/>
      <c r="D16" s="26">
        <f>PropertySummaryFinancialData!I27</f>
        <v>90084</v>
      </c>
      <c r="E16" s="50"/>
      <c r="F16" s="27"/>
      <c r="G16" s="49"/>
      <c r="H16" s="49"/>
      <c r="I16" s="49"/>
      <c r="J16" s="49"/>
      <c r="K16" s="49"/>
      <c r="L16" s="49"/>
      <c r="M16" s="49"/>
      <c r="N16" s="49"/>
      <c r="O16" s="29"/>
      <c r="P16" s="29"/>
      <c r="Q16" s="29"/>
      <c r="R16" s="29"/>
      <c r="S16" s="8"/>
    </row>
    <row r="17" spans="1:19" ht="15">
      <c r="A17" s="9" t="s">
        <v>12</v>
      </c>
      <c r="B17" s="112"/>
      <c r="C17" s="112"/>
      <c r="D17" s="26">
        <f>PropertySummaryFinancialData!I36</f>
        <v>32212</v>
      </c>
      <c r="E17" s="27"/>
      <c r="F17" s="27"/>
      <c r="G17" s="120"/>
      <c r="H17" s="120"/>
      <c r="I17" s="120"/>
      <c r="J17" s="120"/>
      <c r="K17" s="120"/>
      <c r="L17" s="120"/>
      <c r="M17" s="120"/>
      <c r="N17" s="120"/>
      <c r="O17" s="121"/>
      <c r="P17" s="121"/>
      <c r="Q17" s="7"/>
      <c r="R17" s="6"/>
      <c r="S17" s="8"/>
    </row>
    <row r="18" spans="1:19" ht="15">
      <c r="A18" s="9" t="s">
        <v>13</v>
      </c>
      <c r="B18" s="112"/>
      <c r="C18" s="112"/>
      <c r="D18" s="26">
        <f>PropertySummaryFinancialData!I44-D19</f>
        <v>88225</v>
      </c>
      <c r="E18" s="27"/>
      <c r="F18" s="27"/>
      <c r="G18" s="120"/>
      <c r="H18" s="120"/>
      <c r="I18" s="120"/>
      <c r="J18" s="120"/>
      <c r="K18" s="120"/>
      <c r="L18" s="120"/>
      <c r="M18" s="120"/>
      <c r="N18" s="120"/>
      <c r="O18" s="124"/>
      <c r="P18" s="124"/>
      <c r="Q18" s="7"/>
      <c r="R18" s="7"/>
      <c r="S18" s="8"/>
    </row>
    <row r="19" spans="1:19" ht="15">
      <c r="A19" s="9" t="s">
        <v>14</v>
      </c>
      <c r="B19" s="112"/>
      <c r="C19" s="112"/>
      <c r="D19" s="26">
        <f>PropertySummaryFinancialData!I41+PropertySummaryFinancialData!I42</f>
        <v>27918</v>
      </c>
      <c r="E19" s="27"/>
      <c r="F19" s="5"/>
      <c r="G19" s="120"/>
      <c r="H19" s="120"/>
      <c r="I19" s="120"/>
      <c r="J19" s="120"/>
      <c r="K19" s="120"/>
      <c r="L19" s="120"/>
      <c r="M19" s="120"/>
      <c r="N19" s="120"/>
      <c r="O19" s="125"/>
      <c r="P19" s="125"/>
      <c r="Q19" s="7"/>
      <c r="R19" s="7"/>
      <c r="S19" s="8"/>
    </row>
    <row r="20" spans="1:19" ht="15">
      <c r="A20" s="9" t="s">
        <v>15</v>
      </c>
      <c r="B20" s="112"/>
      <c r="C20" s="112"/>
      <c r="D20" s="26">
        <f>PropertySummaryFinancialData!I43</f>
        <v>0</v>
      </c>
      <c r="E20" s="27"/>
      <c r="F20" s="27"/>
      <c r="G20" s="120"/>
      <c r="H20" s="120"/>
      <c r="I20" s="120"/>
      <c r="J20" s="120"/>
      <c r="K20" s="120"/>
      <c r="L20" s="120"/>
      <c r="M20" s="120"/>
      <c r="N20" s="120"/>
      <c r="O20" s="126"/>
      <c r="P20" s="126"/>
      <c r="Q20" s="7"/>
      <c r="R20" s="7"/>
      <c r="S20" s="8"/>
    </row>
    <row r="21" spans="1:19" ht="15">
      <c r="A21" s="9" t="s">
        <v>16</v>
      </c>
      <c r="B21" s="112"/>
      <c r="C21" s="112"/>
      <c r="D21" s="26">
        <f>PropertySummaryFinancialData!I46</f>
        <v>28097</v>
      </c>
      <c r="E21" s="27"/>
      <c r="F21" s="5"/>
      <c r="G21" s="120"/>
      <c r="H21" s="120"/>
      <c r="I21" s="120"/>
      <c r="J21" s="120"/>
      <c r="K21" s="120"/>
      <c r="L21" s="120"/>
      <c r="M21" s="120"/>
      <c r="N21" s="120"/>
      <c r="O21" s="127"/>
      <c r="P21" s="127"/>
      <c r="Q21" s="7"/>
      <c r="R21" s="6"/>
      <c r="S21" s="8"/>
    </row>
    <row r="22" spans="1:19" ht="15">
      <c r="A22" s="9" t="s">
        <v>17</v>
      </c>
      <c r="B22" s="112"/>
      <c r="C22" s="112"/>
      <c r="D22" s="26">
        <f>PropertySummaryFinancialData!I47</f>
        <v>67304</v>
      </c>
      <c r="E22" s="27"/>
      <c r="F22" s="30"/>
      <c r="G22" s="120"/>
      <c r="H22" s="120"/>
      <c r="I22" s="120"/>
      <c r="J22" s="120"/>
      <c r="K22" s="120"/>
      <c r="L22" s="120"/>
      <c r="M22" s="120"/>
      <c r="N22" s="120"/>
      <c r="O22" s="124"/>
      <c r="P22" s="124"/>
      <c r="Q22" s="19"/>
      <c r="R22" s="7"/>
      <c r="S22" s="8"/>
    </row>
    <row r="23" spans="1:19" ht="15">
      <c r="A23" s="31" t="s">
        <v>18</v>
      </c>
      <c r="B23" s="112"/>
      <c r="C23" s="112"/>
      <c r="D23" s="26">
        <f>PropertySummaryFinancialData!I49</f>
        <v>10800</v>
      </c>
      <c r="E23" s="27"/>
      <c r="F23" s="30"/>
      <c r="G23" s="119"/>
      <c r="H23" s="119"/>
      <c r="I23" s="119"/>
      <c r="J23" s="119"/>
      <c r="K23" s="119"/>
      <c r="L23" s="119"/>
      <c r="M23" s="119"/>
      <c r="N23" s="119"/>
      <c r="O23" s="121"/>
      <c r="P23" s="121"/>
      <c r="Q23" s="7"/>
      <c r="R23" s="7"/>
      <c r="S23" s="8"/>
    </row>
    <row r="24" spans="1:18" ht="15">
      <c r="A24" s="31" t="s">
        <v>19</v>
      </c>
      <c r="B24" s="112"/>
      <c r="C24" s="112"/>
      <c r="D24" s="26">
        <f>PropertySummaryFinancialData!I52</f>
        <v>4320</v>
      </c>
      <c r="E24" s="27"/>
      <c r="F24" s="30"/>
      <c r="G24" s="119"/>
      <c r="H24" s="119"/>
      <c r="I24" s="119"/>
      <c r="J24" s="119"/>
      <c r="K24" s="119"/>
      <c r="L24" s="119"/>
      <c r="M24" s="119"/>
      <c r="N24" s="119"/>
      <c r="O24" s="124"/>
      <c r="P24" s="124"/>
      <c r="Q24" s="7"/>
      <c r="R24" s="7"/>
    </row>
    <row r="25" spans="1:18" ht="15">
      <c r="A25" s="31" t="s">
        <v>20</v>
      </c>
      <c r="B25" s="112"/>
      <c r="C25" s="112"/>
      <c r="D25" s="26">
        <f>PropertySummaryFinancialData!I54</f>
        <v>0</v>
      </c>
      <c r="E25" s="27"/>
      <c r="F25" s="27"/>
      <c r="G25" s="119"/>
      <c r="H25" s="119"/>
      <c r="I25" s="119"/>
      <c r="J25" s="119"/>
      <c r="K25" s="119"/>
      <c r="L25" s="119"/>
      <c r="M25" s="119"/>
      <c r="N25" s="119"/>
      <c r="O25" s="6"/>
      <c r="P25" s="6"/>
      <c r="Q25" s="7"/>
      <c r="R25" s="7"/>
    </row>
    <row r="26" spans="1:18" ht="15">
      <c r="A26" s="31" t="s">
        <v>21</v>
      </c>
      <c r="B26" s="112"/>
      <c r="C26" s="112"/>
      <c r="D26" s="26">
        <f>PropertySummaryFinancialData!I50</f>
        <v>0</v>
      </c>
      <c r="E26" s="27"/>
      <c r="F26" s="5"/>
      <c r="G26" s="119"/>
      <c r="H26" s="119"/>
      <c r="I26" s="119"/>
      <c r="J26" s="119"/>
      <c r="K26" s="119"/>
      <c r="L26" s="119"/>
      <c r="M26" s="119"/>
      <c r="N26" s="119"/>
      <c r="O26" s="25"/>
      <c r="P26" s="25"/>
      <c r="Q26" s="7"/>
      <c r="R26" s="7"/>
    </row>
    <row r="27" spans="1:18" ht="15">
      <c r="A27" s="31" t="s">
        <v>22</v>
      </c>
      <c r="B27" s="112"/>
      <c r="C27" s="112"/>
      <c r="D27" s="26">
        <f>PropertySummaryFinancialData!I53</f>
        <v>0</v>
      </c>
      <c r="E27" s="27"/>
      <c r="F27" s="5"/>
      <c r="G27" s="119"/>
      <c r="H27" s="119"/>
      <c r="I27" s="119"/>
      <c r="J27" s="119"/>
      <c r="K27" s="119"/>
      <c r="L27" s="119"/>
      <c r="M27" s="119"/>
      <c r="N27" s="119"/>
      <c r="O27" s="121"/>
      <c r="P27" s="121"/>
      <c r="Q27" s="7"/>
      <c r="R27" s="6"/>
    </row>
    <row r="28" spans="1:18" ht="15">
      <c r="A28" s="31" t="s">
        <v>23</v>
      </c>
      <c r="B28" s="112"/>
      <c r="C28" s="112"/>
      <c r="D28" s="26">
        <f>PropertySummaryFinancialData!I51</f>
        <v>0</v>
      </c>
      <c r="E28" s="27"/>
      <c r="F28" s="32"/>
      <c r="G28" s="119"/>
      <c r="H28" s="119"/>
      <c r="I28" s="119"/>
      <c r="J28" s="119"/>
      <c r="K28" s="119"/>
      <c r="L28" s="119"/>
      <c r="M28" s="119"/>
      <c r="N28" s="119"/>
      <c r="O28" s="25"/>
      <c r="P28" s="33"/>
      <c r="Q28" s="33"/>
      <c r="R28" s="7"/>
    </row>
    <row r="29" spans="1:18" ht="15">
      <c r="A29" s="31" t="s">
        <v>24</v>
      </c>
      <c r="B29" s="34">
        <f>SUM(B14:B28)</f>
        <v>0</v>
      </c>
      <c r="C29" s="34">
        <f>SUM(C14:C28)</f>
        <v>0</v>
      </c>
      <c r="D29" s="34">
        <f>SUM(D14:D28)</f>
        <v>419659</v>
      </c>
      <c r="E29" s="11"/>
      <c r="F29" s="35"/>
      <c r="G29" s="119"/>
      <c r="H29" s="119"/>
      <c r="I29" s="119"/>
      <c r="J29" s="119"/>
      <c r="K29" s="119"/>
      <c r="L29" s="119"/>
      <c r="M29" s="119"/>
      <c r="N29" s="119"/>
      <c r="O29" s="8"/>
      <c r="P29" s="8"/>
      <c r="Q29" s="8"/>
      <c r="R29" s="8"/>
    </row>
    <row r="30" spans="1:18" ht="15">
      <c r="A30" s="31" t="s">
        <v>25</v>
      </c>
      <c r="B30" s="105">
        <f>B12-B29</f>
        <v>0</v>
      </c>
      <c r="C30" s="105">
        <f>C12-C29</f>
        <v>0</v>
      </c>
      <c r="D30" s="36">
        <f>D12-D29</f>
        <v>234682</v>
      </c>
      <c r="E30" s="22"/>
      <c r="F30" s="37"/>
      <c r="G30" s="119"/>
      <c r="H30" s="119"/>
      <c r="I30" s="119"/>
      <c r="J30" s="119"/>
      <c r="K30" s="119"/>
      <c r="L30" s="119"/>
      <c r="M30" s="119"/>
      <c r="N30" s="119"/>
      <c r="O30" s="121"/>
      <c r="P30" s="121"/>
      <c r="Q30" s="7"/>
      <c r="R30" s="6"/>
    </row>
    <row r="31" spans="1:18" ht="15">
      <c r="A31" s="1" t="s">
        <v>26</v>
      </c>
      <c r="B31" s="38"/>
      <c r="C31" s="38"/>
      <c r="D31" s="38"/>
      <c r="E31" s="39"/>
      <c r="F31" s="39"/>
      <c r="G31" s="128"/>
      <c r="H31" s="128"/>
      <c r="I31" s="128"/>
      <c r="J31" s="128"/>
      <c r="K31" s="128"/>
      <c r="L31" s="128"/>
      <c r="M31" s="128"/>
      <c r="N31" s="128"/>
      <c r="O31" s="124"/>
      <c r="P31" s="124"/>
      <c r="Q31" s="7"/>
      <c r="R31" s="7"/>
    </row>
    <row r="32" spans="1:18" ht="15">
      <c r="A32" s="31" t="s">
        <v>27</v>
      </c>
      <c r="B32" s="113"/>
      <c r="C32" s="113"/>
      <c r="D32" s="40">
        <f>PropertySummaryFinancialData!I60</f>
        <v>-103860</v>
      </c>
      <c r="E32" s="21"/>
      <c r="F32" s="41"/>
      <c r="G32" s="119"/>
      <c r="H32" s="119"/>
      <c r="I32" s="119"/>
      <c r="J32" s="119"/>
      <c r="K32" s="119"/>
      <c r="L32" s="119"/>
      <c r="M32" s="119"/>
      <c r="N32" s="119"/>
      <c r="O32" s="125"/>
      <c r="P32" s="125"/>
      <c r="Q32" s="7"/>
      <c r="R32" s="7"/>
    </row>
    <row r="33" spans="1:18" ht="15">
      <c r="A33" s="31" t="s">
        <v>28</v>
      </c>
      <c r="B33" s="113"/>
      <c r="C33" s="113"/>
      <c r="D33" s="40">
        <f>PropertySummaryFinancialData!I61</f>
        <v>0</v>
      </c>
      <c r="E33" s="21"/>
      <c r="F33" s="21"/>
      <c r="G33" s="119"/>
      <c r="H33" s="119"/>
      <c r="I33" s="119"/>
      <c r="J33" s="119"/>
      <c r="K33" s="119"/>
      <c r="L33" s="119"/>
      <c r="M33" s="119"/>
      <c r="N33" s="119"/>
      <c r="O33" s="126"/>
      <c r="P33" s="126"/>
      <c r="Q33" s="7"/>
      <c r="R33" s="7"/>
    </row>
    <row r="34" spans="1:18" ht="15">
      <c r="A34" s="42" t="s">
        <v>29</v>
      </c>
      <c r="B34" s="113"/>
      <c r="C34" s="113"/>
      <c r="D34" s="40">
        <f>PropertySummaryFinancialData!I62</f>
        <v>0</v>
      </c>
      <c r="E34" s="21"/>
      <c r="F34" s="21"/>
      <c r="G34" s="123"/>
      <c r="H34" s="123"/>
      <c r="I34" s="123"/>
      <c r="J34" s="123"/>
      <c r="K34" s="123"/>
      <c r="L34" s="123"/>
      <c r="M34" s="123"/>
      <c r="N34" s="123"/>
      <c r="O34" s="127"/>
      <c r="P34" s="127"/>
      <c r="Q34" s="7"/>
      <c r="R34" s="6"/>
    </row>
    <row r="35" spans="1:18" ht="15">
      <c r="A35" s="42" t="s">
        <v>29</v>
      </c>
      <c r="B35" s="113"/>
      <c r="C35" s="113"/>
      <c r="D35" s="40">
        <f>'[1]AOCR_4yrLook'!B33</f>
        <v>0</v>
      </c>
      <c r="E35" s="21"/>
      <c r="F35" s="21"/>
      <c r="G35" s="123"/>
      <c r="H35" s="123"/>
      <c r="I35" s="123"/>
      <c r="J35" s="123"/>
      <c r="K35" s="123"/>
      <c r="L35" s="123"/>
      <c r="M35" s="123"/>
      <c r="N35" s="123"/>
      <c r="O35" s="124"/>
      <c r="P35" s="124"/>
      <c r="Q35" s="19"/>
      <c r="R35" s="7"/>
    </row>
    <row r="36" spans="1:18" ht="15">
      <c r="A36" s="42" t="s">
        <v>30</v>
      </c>
      <c r="B36" s="114"/>
      <c r="C36" s="114"/>
      <c r="D36" s="40">
        <f>'[1]AOCR_4yrLook'!B34</f>
        <v>0</v>
      </c>
      <c r="E36" s="21"/>
      <c r="F36" s="21"/>
      <c r="G36" s="123"/>
      <c r="H36" s="123"/>
      <c r="I36" s="123"/>
      <c r="J36" s="123"/>
      <c r="K36" s="123"/>
      <c r="L36" s="123"/>
      <c r="M36" s="123"/>
      <c r="N36" s="123"/>
      <c r="O36" s="121"/>
      <c r="P36" s="121"/>
      <c r="Q36" s="7"/>
      <c r="R36" s="7"/>
    </row>
    <row r="37" spans="1:18" ht="15">
      <c r="A37" s="42" t="s">
        <v>31</v>
      </c>
      <c r="B37" s="34">
        <f>SUM(B32:B35)</f>
        <v>0</v>
      </c>
      <c r="C37" s="34">
        <f>SUM(C32:C35)</f>
        <v>0</v>
      </c>
      <c r="D37" s="43">
        <f>SUM(D32:D36)</f>
        <v>-103860</v>
      </c>
      <c r="E37" s="13"/>
      <c r="F37" s="13"/>
      <c r="G37" s="123"/>
      <c r="H37" s="123"/>
      <c r="I37" s="123"/>
      <c r="J37" s="123"/>
      <c r="K37" s="123"/>
      <c r="L37" s="123"/>
      <c r="M37" s="123"/>
      <c r="N37" s="123"/>
      <c r="O37" s="124"/>
      <c r="P37" s="124"/>
      <c r="Q37" s="7"/>
      <c r="R37" s="7"/>
    </row>
    <row r="38" spans="1:18" ht="15">
      <c r="A38" s="31" t="s">
        <v>32</v>
      </c>
      <c r="B38" s="105">
        <f>B30+B37</f>
        <v>0</v>
      </c>
      <c r="C38" s="105">
        <f>C30-C37</f>
        <v>0</v>
      </c>
      <c r="D38" s="44">
        <f>D30+D37</f>
        <v>130822</v>
      </c>
      <c r="E38" s="22"/>
      <c r="F38" s="22"/>
      <c r="G38" s="119"/>
      <c r="H38" s="119"/>
      <c r="I38" s="119"/>
      <c r="J38" s="119"/>
      <c r="K38" s="119"/>
      <c r="L38" s="119"/>
      <c r="M38" s="119"/>
      <c r="N38" s="119"/>
      <c r="O38" s="6"/>
      <c r="P38" s="6"/>
      <c r="Q38" s="7"/>
      <c r="R38" s="7"/>
    </row>
    <row r="39" spans="1:18" ht="15">
      <c r="A39" s="9" t="s">
        <v>33</v>
      </c>
      <c r="B39" s="45" t="e">
        <f>(B30/B37)</f>
        <v>#DIV/0!</v>
      </c>
      <c r="C39" s="45" t="e">
        <f>(C30/C37)</f>
        <v>#DIV/0!</v>
      </c>
      <c r="D39" s="45">
        <f>(-D30/D37)</f>
        <v>2.259599460812632</v>
      </c>
      <c r="E39" s="46"/>
      <c r="F39" s="46"/>
      <c r="G39" s="120"/>
      <c r="H39" s="120"/>
      <c r="I39" s="120"/>
      <c r="J39" s="120"/>
      <c r="K39" s="120"/>
      <c r="L39" s="120"/>
      <c r="M39" s="120"/>
      <c r="N39" s="120"/>
      <c r="O39" s="25"/>
      <c r="P39" s="25"/>
      <c r="Q39" s="7"/>
      <c r="R39" s="7"/>
    </row>
    <row r="40" spans="1:18" ht="15">
      <c r="A40" s="9"/>
      <c r="B40" s="9"/>
      <c r="C40" s="9"/>
      <c r="D40" s="14"/>
      <c r="E40" s="14"/>
      <c r="F40" s="46"/>
      <c r="G40" s="9"/>
      <c r="H40" s="9"/>
      <c r="I40" s="9"/>
      <c r="J40" s="9"/>
      <c r="K40" s="9"/>
      <c r="L40" s="9"/>
      <c r="M40" s="9"/>
      <c r="N40" s="9"/>
      <c r="O40" s="121"/>
      <c r="P40" s="121"/>
      <c r="Q40" s="7"/>
      <c r="R40" s="6"/>
    </row>
    <row r="41" spans="1:18" ht="15">
      <c r="A41" s="122"/>
      <c r="B41" s="122"/>
      <c r="C41" s="122"/>
      <c r="D41" s="122"/>
      <c r="E41" s="122"/>
      <c r="F41" s="122"/>
      <c r="G41" s="122"/>
      <c r="H41" s="9"/>
      <c r="I41" s="9"/>
      <c r="J41" s="9"/>
      <c r="K41" s="9"/>
      <c r="L41" s="9"/>
      <c r="M41" s="9"/>
      <c r="N41" s="9"/>
      <c r="O41" s="25"/>
      <c r="P41" s="33"/>
      <c r="Q41" s="33"/>
      <c r="R41" s="7"/>
    </row>
    <row r="42" spans="1:14" ht="15">
      <c r="A42" s="6" t="s">
        <v>111</v>
      </c>
      <c r="B42" s="117"/>
      <c r="C42" s="103" t="s">
        <v>115</v>
      </c>
      <c r="D42" s="101"/>
      <c r="E42" s="101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3"/>
      <c r="B43" s="33"/>
      <c r="C43" s="33"/>
      <c r="D43" s="33"/>
      <c r="E43" s="33"/>
      <c r="F43" s="7"/>
      <c r="G43" s="6"/>
      <c r="H43" s="7"/>
      <c r="I43" s="7"/>
      <c r="J43" s="7"/>
      <c r="K43" s="7"/>
      <c r="L43" s="7"/>
      <c r="M43" s="7"/>
      <c r="N43" s="7"/>
    </row>
    <row r="44" spans="1:14" ht="15">
      <c r="A44" s="6" t="s">
        <v>108</v>
      </c>
      <c r="B44" s="104">
        <f>C38*B42</f>
        <v>0</v>
      </c>
      <c r="C44" s="33"/>
      <c r="D44" s="33"/>
      <c r="E44" s="33"/>
      <c r="F44" s="7"/>
      <c r="G44" s="6"/>
      <c r="H44" s="7"/>
      <c r="I44" s="7"/>
      <c r="J44" s="7"/>
      <c r="K44" s="7"/>
      <c r="L44" s="7"/>
      <c r="M44" s="7"/>
      <c r="N44" s="7"/>
    </row>
    <row r="45" spans="1:14" ht="15">
      <c r="A45" s="13"/>
      <c r="B45" s="33"/>
      <c r="C45" s="33"/>
      <c r="D45" s="33"/>
      <c r="E45" s="33"/>
      <c r="F45" s="7"/>
      <c r="G45" s="6"/>
      <c r="H45" s="7"/>
      <c r="I45" s="7"/>
      <c r="J45" s="7"/>
      <c r="K45" s="7"/>
      <c r="L45" s="7"/>
      <c r="M45" s="7"/>
      <c r="N45" s="7"/>
    </row>
    <row r="46" spans="1:20" ht="15">
      <c r="A46" s="6" t="s">
        <v>117</v>
      </c>
      <c r="B46" s="6"/>
      <c r="C46" s="115"/>
      <c r="D46" s="33"/>
      <c r="E46" s="33"/>
      <c r="F46" s="7"/>
      <c r="G46" s="6"/>
      <c r="H46" s="7"/>
      <c r="I46" s="7"/>
      <c r="J46" s="7"/>
      <c r="K46" s="7"/>
      <c r="L46" s="7"/>
      <c r="M46" s="7"/>
      <c r="N46" s="7"/>
      <c r="T46" t="s">
        <v>120</v>
      </c>
    </row>
    <row r="47" spans="1:20" ht="15">
      <c r="A47" s="13"/>
      <c r="B47" s="33"/>
      <c r="C47" s="33"/>
      <c r="D47" s="33"/>
      <c r="E47" s="33"/>
      <c r="F47" s="7"/>
      <c r="G47" s="6"/>
      <c r="H47" s="7"/>
      <c r="I47" s="7"/>
      <c r="J47" s="7"/>
      <c r="K47" s="7"/>
      <c r="L47" s="7"/>
      <c r="M47" s="7"/>
      <c r="N47" s="7"/>
      <c r="T47" t="s">
        <v>121</v>
      </c>
    </row>
    <row r="48" spans="1:14" ht="15">
      <c r="A48" s="6" t="s">
        <v>118</v>
      </c>
      <c r="B48" s="6"/>
      <c r="C48" s="116"/>
      <c r="D48" s="33"/>
      <c r="E48" s="33"/>
      <c r="F48" s="7"/>
      <c r="G48" s="6"/>
      <c r="H48" s="7"/>
      <c r="I48" s="7"/>
      <c r="J48" s="7"/>
      <c r="K48" s="7"/>
      <c r="L48" s="7"/>
      <c r="M48" s="7"/>
      <c r="N48" s="7"/>
    </row>
    <row r="49" spans="1:14" ht="15">
      <c r="A49" s="13"/>
      <c r="B49" s="33"/>
      <c r="C49" s="33"/>
      <c r="D49" s="33"/>
      <c r="E49" s="33"/>
      <c r="F49" s="7"/>
      <c r="G49" s="6"/>
      <c r="H49" s="7"/>
      <c r="I49" s="7"/>
      <c r="J49" s="7"/>
      <c r="K49" s="7"/>
      <c r="L49" s="7"/>
      <c r="M49" s="7"/>
      <c r="N49" s="7"/>
    </row>
    <row r="50" spans="1:14" ht="15">
      <c r="A50" s="6" t="s">
        <v>119</v>
      </c>
      <c r="B50" s="33"/>
      <c r="C50" s="116"/>
      <c r="D50" s="33"/>
      <c r="E50" s="33"/>
      <c r="F50" s="7"/>
      <c r="G50" s="6"/>
      <c r="H50" s="7"/>
      <c r="I50" s="7"/>
      <c r="J50" s="7"/>
      <c r="K50" s="7"/>
      <c r="L50" s="7"/>
      <c r="M50" s="7"/>
      <c r="N50" s="7"/>
    </row>
    <row r="52" ht="15">
      <c r="A52" s="6" t="s">
        <v>109</v>
      </c>
    </row>
    <row r="53" ht="15">
      <c r="A53" s="6" t="s">
        <v>116</v>
      </c>
    </row>
    <row r="54" ht="15">
      <c r="A54" s="6"/>
    </row>
    <row r="55" ht="15">
      <c r="A55" s="6"/>
    </row>
  </sheetData>
  <sheetProtection password="8403" sheet="1"/>
  <mergeCells count="66">
    <mergeCell ref="A2:S2"/>
    <mergeCell ref="A1:S1"/>
    <mergeCell ref="G3:N3"/>
    <mergeCell ref="O3:R3"/>
    <mergeCell ref="G4:N4"/>
    <mergeCell ref="O4:P4"/>
    <mergeCell ref="G5:N5"/>
    <mergeCell ref="O5:P5"/>
    <mergeCell ref="G6:N6"/>
    <mergeCell ref="O6:P6"/>
    <mergeCell ref="G7:N7"/>
    <mergeCell ref="O7:P7"/>
    <mergeCell ref="G8:N8"/>
    <mergeCell ref="O8:P8"/>
    <mergeCell ref="G9:N9"/>
    <mergeCell ref="O9:P9"/>
    <mergeCell ref="G10:N10"/>
    <mergeCell ref="G11:N11"/>
    <mergeCell ref="O11:P11"/>
    <mergeCell ref="G12:N12"/>
    <mergeCell ref="G13:N13"/>
    <mergeCell ref="G14:N14"/>
    <mergeCell ref="O14:P14"/>
    <mergeCell ref="G15:N15"/>
    <mergeCell ref="G17:N17"/>
    <mergeCell ref="O17:P17"/>
    <mergeCell ref="G18:N18"/>
    <mergeCell ref="O18:P18"/>
    <mergeCell ref="G19:N19"/>
    <mergeCell ref="O19:P19"/>
    <mergeCell ref="G20:N20"/>
    <mergeCell ref="O20:P20"/>
    <mergeCell ref="G21:N21"/>
    <mergeCell ref="O21:P21"/>
    <mergeCell ref="G22:N22"/>
    <mergeCell ref="O22:P22"/>
    <mergeCell ref="G23:N23"/>
    <mergeCell ref="O23:P23"/>
    <mergeCell ref="G24:N24"/>
    <mergeCell ref="O24:P24"/>
    <mergeCell ref="G25:N25"/>
    <mergeCell ref="G26:N26"/>
    <mergeCell ref="G27:N27"/>
    <mergeCell ref="O27:P27"/>
    <mergeCell ref="G28:N28"/>
    <mergeCell ref="G29:N29"/>
    <mergeCell ref="G30:N30"/>
    <mergeCell ref="O30:P30"/>
    <mergeCell ref="G31:N31"/>
    <mergeCell ref="O31:P31"/>
    <mergeCell ref="G32:N32"/>
    <mergeCell ref="O32:P32"/>
    <mergeCell ref="G33:N33"/>
    <mergeCell ref="O33:P33"/>
    <mergeCell ref="G34:N34"/>
    <mergeCell ref="O34:P34"/>
    <mergeCell ref="G38:N38"/>
    <mergeCell ref="G39:N39"/>
    <mergeCell ref="O40:P40"/>
    <mergeCell ref="A41:G41"/>
    <mergeCell ref="G35:N35"/>
    <mergeCell ref="O35:P35"/>
    <mergeCell ref="G36:N36"/>
    <mergeCell ref="O36:P36"/>
    <mergeCell ref="G37:N37"/>
    <mergeCell ref="O37:P37"/>
  </mergeCells>
  <dataValidations count="54">
    <dataValidation type="list" allowBlank="1" showInputMessage="1" showErrorMessage="1" prompt="Select the applicable Special Reserve Percentage from Exhibit K of the Exchange Subaward Agreement." sqref="B42">
      <formula1>$U$5:$U$8</formula1>
    </dataValidation>
    <dataValidation type="list" allowBlank="1" showInputMessage="1" showErrorMessage="1" prompt="Enter whether the property has been through a refinance in the last year." sqref="C46">
      <formula1>$T$45:$T$47</formula1>
    </dataValidation>
    <dataValidation allowBlank="1" showInputMessage="1" showErrorMessage="1" prompt="Enter potential gross rent (actuals)" sqref="B5"/>
    <dataValidation allowBlank="1" showInputMessage="1" showErrorMessage="1" prompt="Enter Secondary Income (actuals)" sqref="B6"/>
    <dataValidation allowBlank="1" showInputMessage="1" showErrorMessage="1" prompt="Enter Other support income (actuals)" sqref="B7"/>
    <dataValidation allowBlank="1" showInputMessage="1" showErrorMessage="1" prompt="Enter Other Support Income (actuals)" sqref="B8"/>
    <dataValidation allowBlank="1" showInputMessage="1" showErrorMessage="1" prompt="Enter potential gross rent (audit)" sqref="C5"/>
    <dataValidation allowBlank="1" showInputMessage="1" showErrorMessage="1" prompt="Enter secondary income (audit)" sqref="C6"/>
    <dataValidation allowBlank="1" showInputMessage="1" showErrorMessage="1" prompt="Enter Other Support Income (audit)" sqref="C7 C8"/>
    <dataValidation allowBlank="1" showInputMessage="1" showErrorMessage="1" prompt="Enter vacancy and collection loss (actuals)" sqref="B10"/>
    <dataValidation allowBlank="1" showInputMessage="1" showErrorMessage="1" prompt="Enter vacancy and collection loss (audit)" sqref="C10"/>
    <dataValidation allowBlank="1" showInputMessage="1" showErrorMessage="1" prompt="Enter employee occupied units or concessions (acutals)" sqref="B11"/>
    <dataValidation allowBlank="1" showInputMessage="1" showErrorMessage="1" prompt="Enter employee occupied units or concessions (audit)" sqref="C11"/>
    <dataValidation allowBlank="1" showInputMessage="1" showErrorMessage="1" prompt="Enter G&amp;A (actuals)" sqref="B14"/>
    <dataValidation allowBlank="1" showInputMessage="1" showErrorMessage="1" prompt="Enter G&amp;A (audit)" sqref="C14"/>
    <dataValidation allowBlank="1" showInputMessage="1" showErrorMessage="1" prompt="Enter management fees (actuals)" sqref="B15"/>
    <dataValidation allowBlank="1" showInputMessage="1" showErrorMessage="1" prompt="Enter management fees (audit)" sqref="C15"/>
    <dataValidation allowBlank="1" showInputMessage="1" showErrorMessage="1" prompt="Enter payroll &amp; payroll tax (actuals)" sqref="B16"/>
    <dataValidation allowBlank="1" showInputMessage="1" showErrorMessage="1" prompt="Enter payroll &amp; payroll tax (audit)" sqref="C16"/>
    <dataValidation allowBlank="1" showInputMessage="1" showErrorMessage="1" prompt="Enter Repairs &amp; Maintenance (actuals)" sqref="B17"/>
    <dataValidation allowBlank="1" showInputMessage="1" showErrorMessage="1" prompt="Enter Repairs &amp; Maintenance (Audit)" sqref="C17"/>
    <dataValidation allowBlank="1" showInputMessage="1" showErrorMessage="1" prompt="Enter Utilities (actuals)" sqref="B18"/>
    <dataValidation allowBlank="1" showInputMessage="1" showErrorMessage="1" prompt="Enter Utilities (Audit)" sqref="C18"/>
    <dataValidation allowBlank="1" showInputMessage="1" showErrorMessage="1" prompt="Enter Water, Sewer, &amp; Trash (actuals)" sqref="B19"/>
    <dataValidation allowBlank="1" showInputMessage="1" showErrorMessage="1" prompt="Enter Water, Sewer, &amp; Trash (Audit)" sqref="C19"/>
    <dataValidation allowBlank="1" showInputMessage="1" showErrorMessage="1" prompt="Enter Other Utilities (actuals)" sqref="B20"/>
    <dataValidation allowBlank="1" showInputMessage="1" showErrorMessage="1" prompt="Enter Other Utilities (Audit)" sqref="C20"/>
    <dataValidation allowBlank="1" showInputMessage="1" showErrorMessage="1" prompt="Enter Property Insurance (actuals)" sqref="B21"/>
    <dataValidation allowBlank="1" showInputMessage="1" showErrorMessage="1" prompt="Enter Property Insurance (Audit)" sqref="C21"/>
    <dataValidation allowBlank="1" showInputMessage="1" showErrorMessage="1" prompt="Enter Property Tax (actuals)" sqref="B22"/>
    <dataValidation allowBlank="1" showInputMessage="1" showErrorMessage="1" prompt="Enter Property Tax (Audit)" sqref="C22"/>
    <dataValidation allowBlank="1" showInputMessage="1" showErrorMessage="1" prompt="Enter Reserve for Replacements (actuals)" sqref="B23"/>
    <dataValidation allowBlank="1" showInputMessage="1" showErrorMessage="1" prompt="Enter Reserve for Replacements (Audit)" sqref="C23"/>
    <dataValidation allowBlank="1" showInputMessage="1" showErrorMessage="1" prompt="Enter TDHCA Compliance Fees (actuals)" sqref="B24"/>
    <dataValidation allowBlank="1" showInputMessage="1" showErrorMessage="1" prompt="Enter TDHCA Compliance Fees (Audit)" sqref="C24"/>
    <dataValidation allowBlank="1" showInputMessage="1" showErrorMessage="1" prompt="Enter Miscellaneous (actuals)" sqref="B25"/>
    <dataValidation allowBlank="1" showInputMessage="1" showErrorMessage="1" prompt="Enter Miscellaneous (Audit)" sqref="C25"/>
    <dataValidation allowBlank="1" showInputMessage="1" showErrorMessage="1" prompt="Enter Cable (actuals)" sqref="B26"/>
    <dataValidation allowBlank="1" showInputMessage="1" showErrorMessage="1" prompt="Enter cable (Audit)" sqref="C26"/>
    <dataValidation allowBlank="1" showInputMessage="1" showErrorMessage="1" prompt="Enter security (actuals)" sqref="B27"/>
    <dataValidation allowBlank="1" showInputMessage="1" showErrorMessage="1" prompt="Enter security (Audit)" sqref="C27"/>
    <dataValidation allowBlank="1" showInputMessage="1" showErrorMessage="1" prompt="Enter Supportive Services (actuals)" sqref="B28"/>
    <dataValidation allowBlank="1" showInputMessage="1" showErrorMessage="1" prompt="Enter supportive services (Audit)" sqref="C28"/>
    <dataValidation allowBlank="1" showInputMessage="1" showErrorMessage="1" prompt="Enter 1st perm loan P&amp;I (actuals)" sqref="B32"/>
    <dataValidation allowBlank="1" showInputMessage="1" showErrorMessage="1" prompt="Enter 1st Permanent Loan P&amp;I (Audit)" sqref="C32"/>
    <dataValidation allowBlank="1" showInputMessage="1" showErrorMessage="1" prompt="Enter 2nd Lien Loan P&amp;I (actuals)" sqref="B33"/>
    <dataValidation allowBlank="1" showInputMessage="1" showErrorMessage="1" prompt="Enter 2nd Lien Loan P&amp;I (Audit)" sqref="C33"/>
    <dataValidation allowBlank="1" showInputMessage="1" showErrorMessage="1" prompt="Enter other financial loan P&amp;I (actuals)" sqref="B34 B35"/>
    <dataValidation allowBlank="1" showInputMessage="1" showErrorMessage="1" prompt="Enter other financial loan P&amp;I (Audit)" sqref="C34"/>
    <dataValidation allowBlank="1" showInputMessage="1" showErrorMessage="1" prompt="Enter other financial loan (Audit)" sqref="C35"/>
    <dataValidation allowBlank="1" showInputMessage="1" showErrorMessage="1" prompt="Enter other partnership expenses (actuals).  These are optional and will not be deducted from net cash for the Department's analysis" sqref="B36"/>
    <dataValidation allowBlank="1" showInputMessage="1" showErrorMessage="1" prompt="Enter other partnership expenses (Audit)" sqref="C36"/>
    <dataValidation allowBlank="1" showInputMessage="1" showErrorMessage="1" prompt="If there has been a refinance, indicate the debt payoff amount." sqref="C48"/>
    <dataValidation allowBlank="1" showInputMessage="1" showErrorMessage="1" prompt="If there has been a refinance, indicate the new total debt amount of the new mortgage" sqref="C50"/>
  </dataValidations>
  <printOptions horizontalCentered="1"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zoomScalePageLayoutView="0" workbookViewId="0" topLeftCell="A1">
      <selection activeCell="A1" sqref="A1:E1"/>
    </sheetView>
  </sheetViews>
  <sheetFormatPr defaultColWidth="9.140625" defaultRowHeight="15"/>
  <sheetData>
    <row r="1" spans="1:32" ht="15.75" thickBot="1">
      <c r="A1" s="137" t="s">
        <v>39</v>
      </c>
      <c r="B1" s="137"/>
      <c r="C1" s="138"/>
      <c r="D1" s="138"/>
      <c r="E1" s="138"/>
      <c r="F1" s="139"/>
      <c r="G1" s="139"/>
      <c r="H1" s="139"/>
      <c r="I1" s="142">
        <v>2015</v>
      </c>
      <c r="J1" s="142"/>
      <c r="K1" s="142"/>
      <c r="L1" s="51"/>
      <c r="N1" s="132">
        <f>IF(ISBLANK(I1),"",(I1-1))</f>
        <v>2014</v>
      </c>
      <c r="O1" s="132"/>
      <c r="P1" s="132"/>
      <c r="Q1" s="52"/>
      <c r="R1" s="53"/>
      <c r="S1" s="132">
        <f>IF(ISBLANK(I1),"",(I1-2))</f>
        <v>2013</v>
      </c>
      <c r="T1" s="132"/>
      <c r="U1" s="132"/>
      <c r="V1" s="52"/>
      <c r="W1" s="54"/>
      <c r="X1" s="132">
        <f>IF(ISBLANK(I1),"",(I1-3))</f>
        <v>2012</v>
      </c>
      <c r="Y1" s="132"/>
      <c r="Z1" s="132"/>
      <c r="AA1" s="52"/>
      <c r="AB1" s="55"/>
      <c r="AC1" s="132">
        <f>IF(ISBLANK(I1),"",(I1-4))</f>
        <v>2011</v>
      </c>
      <c r="AD1" s="132"/>
      <c r="AE1" s="132"/>
      <c r="AF1" s="52"/>
    </row>
    <row r="2" spans="1:32" ht="15">
      <c r="A2" s="133" t="s">
        <v>40</v>
      </c>
      <c r="B2" s="133"/>
      <c r="C2" s="134"/>
      <c r="D2" s="134"/>
      <c r="E2" s="134"/>
      <c r="F2" s="135"/>
      <c r="G2" s="135"/>
      <c r="H2" s="135"/>
      <c r="I2" s="136">
        <v>590578</v>
      </c>
      <c r="J2" s="136"/>
      <c r="K2" s="136"/>
      <c r="L2" s="56"/>
      <c r="N2" s="136">
        <v>560247</v>
      </c>
      <c r="O2" s="136"/>
      <c r="P2" s="136"/>
      <c r="Q2" s="57"/>
      <c r="R2" s="53"/>
      <c r="S2" s="136">
        <v>518526.4</v>
      </c>
      <c r="T2" s="136"/>
      <c r="U2" s="136"/>
      <c r="V2" s="57"/>
      <c r="W2" s="53"/>
      <c r="X2" s="136">
        <v>504474.98</v>
      </c>
      <c r="Y2" s="136"/>
      <c r="Z2" s="136"/>
      <c r="AA2" s="57"/>
      <c r="AB2" s="58"/>
      <c r="AC2" s="136">
        <v>493841</v>
      </c>
      <c r="AD2" s="136"/>
      <c r="AE2" s="136"/>
      <c r="AF2" s="57"/>
    </row>
    <row r="3" spans="1:32" ht="15">
      <c r="A3" s="144" t="s">
        <v>41</v>
      </c>
      <c r="B3" s="144"/>
      <c r="C3" s="144"/>
      <c r="D3" s="144"/>
      <c r="E3" s="144"/>
      <c r="F3" s="140"/>
      <c r="G3" s="140"/>
      <c r="H3" s="140"/>
      <c r="I3" s="141">
        <v>14900</v>
      </c>
      <c r="J3" s="141"/>
      <c r="K3" s="141"/>
      <c r="L3" s="57" t="s">
        <v>42</v>
      </c>
      <c r="N3" s="141">
        <v>13318.83</v>
      </c>
      <c r="O3" s="141"/>
      <c r="P3" s="141"/>
      <c r="Q3" s="57" t="s">
        <v>43</v>
      </c>
      <c r="R3" s="53"/>
      <c r="S3" s="141">
        <v>16368.03</v>
      </c>
      <c r="T3" s="141"/>
      <c r="U3" s="141"/>
      <c r="V3" s="57" t="s">
        <v>44</v>
      </c>
      <c r="W3" s="53"/>
      <c r="X3" s="141">
        <v>13207.13</v>
      </c>
      <c r="Y3" s="141"/>
      <c r="Z3" s="141"/>
      <c r="AA3" s="57" t="s">
        <v>45</v>
      </c>
      <c r="AB3" s="58"/>
      <c r="AC3" s="141">
        <v>8936.38</v>
      </c>
      <c r="AD3" s="141"/>
      <c r="AE3" s="141"/>
      <c r="AF3" s="57" t="s">
        <v>46</v>
      </c>
    </row>
    <row r="4" spans="1:32" ht="24.75">
      <c r="A4" s="144" t="s">
        <v>47</v>
      </c>
      <c r="B4" s="144"/>
      <c r="C4" s="144"/>
      <c r="D4" s="144"/>
      <c r="E4" s="144"/>
      <c r="F4" s="140"/>
      <c r="G4" s="140"/>
      <c r="H4" s="140"/>
      <c r="I4" s="141">
        <v>67799</v>
      </c>
      <c r="J4" s="141"/>
      <c r="K4" s="141"/>
      <c r="L4" s="59" t="s">
        <v>48</v>
      </c>
      <c r="N4" s="141">
        <v>68454.64</v>
      </c>
      <c r="O4" s="141"/>
      <c r="P4" s="141"/>
      <c r="Q4" s="57" t="s">
        <v>49</v>
      </c>
      <c r="R4" s="53"/>
      <c r="S4" s="141">
        <v>50251.07</v>
      </c>
      <c r="T4" s="141"/>
      <c r="U4" s="141"/>
      <c r="V4" s="57" t="s">
        <v>50</v>
      </c>
      <c r="W4" s="53"/>
      <c r="X4" s="141">
        <v>39261.04</v>
      </c>
      <c r="Y4" s="141"/>
      <c r="Z4" s="141"/>
      <c r="AA4" s="57" t="s">
        <v>51</v>
      </c>
      <c r="AB4" s="58"/>
      <c r="AC4" s="141">
        <v>51025.71</v>
      </c>
      <c r="AD4" s="141"/>
      <c r="AE4" s="141"/>
      <c r="AF4" s="57" t="s">
        <v>52</v>
      </c>
    </row>
    <row r="5" spans="1:32" ht="15.75" thickBot="1">
      <c r="A5" s="146" t="s">
        <v>53</v>
      </c>
      <c r="B5" s="146"/>
      <c r="C5" s="146"/>
      <c r="D5" s="146"/>
      <c r="E5" s="146"/>
      <c r="F5" s="147"/>
      <c r="G5" s="147"/>
      <c r="H5" s="147"/>
      <c r="I5" s="143">
        <v>673277</v>
      </c>
      <c r="J5" s="143"/>
      <c r="K5" s="143"/>
      <c r="L5" s="56"/>
      <c r="N5" s="143">
        <v>642020.47</v>
      </c>
      <c r="O5" s="143"/>
      <c r="P5" s="143"/>
      <c r="Q5" s="57"/>
      <c r="R5" s="53"/>
      <c r="S5" s="143">
        <v>585145.5</v>
      </c>
      <c r="T5" s="143"/>
      <c r="U5" s="143"/>
      <c r="V5" s="57"/>
      <c r="W5" s="53"/>
      <c r="X5" s="143">
        <v>556943.15</v>
      </c>
      <c r="Y5" s="143"/>
      <c r="Z5" s="143"/>
      <c r="AA5" s="57"/>
      <c r="AB5" s="58"/>
      <c r="AC5" s="143">
        <v>553803.09</v>
      </c>
      <c r="AD5" s="143"/>
      <c r="AE5" s="143"/>
      <c r="AF5" s="57"/>
    </row>
    <row r="6" spans="1:32" ht="15">
      <c r="A6" s="145" t="s">
        <v>54</v>
      </c>
      <c r="B6" s="145"/>
      <c r="C6" s="145"/>
      <c r="D6" s="145"/>
      <c r="E6" s="145"/>
      <c r="F6" s="135"/>
      <c r="G6" s="135"/>
      <c r="H6" s="135"/>
      <c r="I6" s="136">
        <v>-18210</v>
      </c>
      <c r="J6" s="136"/>
      <c r="K6" s="136"/>
      <c r="L6" s="56"/>
      <c r="N6" s="136">
        <v>-23002.1</v>
      </c>
      <c r="O6" s="136"/>
      <c r="P6" s="136"/>
      <c r="Q6" s="57"/>
      <c r="R6" s="53"/>
      <c r="S6" s="136">
        <v>-8774.42</v>
      </c>
      <c r="T6" s="136"/>
      <c r="U6" s="136"/>
      <c r="V6" s="57"/>
      <c r="W6" s="53"/>
      <c r="X6" s="136">
        <v>-18902.94</v>
      </c>
      <c r="Y6" s="136"/>
      <c r="Z6" s="136"/>
      <c r="AA6" s="57"/>
      <c r="AB6" s="58"/>
      <c r="AC6" s="136">
        <v>-33326.5</v>
      </c>
      <c r="AD6" s="136"/>
      <c r="AE6" s="136"/>
      <c r="AF6" s="57"/>
    </row>
    <row r="7" spans="1:32" ht="15">
      <c r="A7" s="144" t="s">
        <v>55</v>
      </c>
      <c r="B7" s="144"/>
      <c r="C7" s="144"/>
      <c r="D7" s="144"/>
      <c r="E7" s="144"/>
      <c r="F7" s="140"/>
      <c r="G7" s="140"/>
      <c r="H7" s="140"/>
      <c r="I7" s="141">
        <v>-726</v>
      </c>
      <c r="J7" s="141"/>
      <c r="K7" s="141"/>
      <c r="L7" s="56"/>
      <c r="N7" s="141">
        <v>-904.8</v>
      </c>
      <c r="O7" s="141"/>
      <c r="P7" s="141"/>
      <c r="Q7" s="57"/>
      <c r="R7" s="53"/>
      <c r="S7" s="141">
        <v>-556.64</v>
      </c>
      <c r="T7" s="141"/>
      <c r="U7" s="141"/>
      <c r="V7" s="57"/>
      <c r="W7" s="53"/>
      <c r="X7" s="141">
        <v>-6653.35</v>
      </c>
      <c r="Y7" s="141"/>
      <c r="Z7" s="141"/>
      <c r="AA7" s="57"/>
      <c r="AB7" s="58"/>
      <c r="AC7" s="141">
        <v>-5415.03</v>
      </c>
      <c r="AD7" s="141"/>
      <c r="AE7" s="141"/>
      <c r="AF7" s="57"/>
    </row>
    <row r="8" spans="1:32" ht="15.75" thickBot="1">
      <c r="A8" s="150" t="s">
        <v>56</v>
      </c>
      <c r="B8" s="150"/>
      <c r="C8" s="138"/>
      <c r="D8" s="138"/>
      <c r="E8" s="138"/>
      <c r="F8" s="147"/>
      <c r="G8" s="147"/>
      <c r="H8" s="147"/>
      <c r="I8" s="148">
        <v>0</v>
      </c>
      <c r="J8" s="148"/>
      <c r="K8" s="148"/>
      <c r="L8" s="56"/>
      <c r="N8" s="148">
        <v>0</v>
      </c>
      <c r="O8" s="148"/>
      <c r="P8" s="148"/>
      <c r="Q8" s="57"/>
      <c r="R8" s="53"/>
      <c r="S8" s="148">
        <v>0</v>
      </c>
      <c r="T8" s="148"/>
      <c r="U8" s="148"/>
      <c r="V8" s="57"/>
      <c r="W8" s="53"/>
      <c r="X8" s="148">
        <v>0</v>
      </c>
      <c r="Y8" s="148"/>
      <c r="Z8" s="148"/>
      <c r="AA8" s="57"/>
      <c r="AB8" s="58"/>
      <c r="AC8" s="148">
        <v>0</v>
      </c>
      <c r="AD8" s="148"/>
      <c r="AE8" s="148"/>
      <c r="AF8" s="57"/>
    </row>
    <row r="9" spans="1:32" ht="15">
      <c r="A9" s="153" t="s">
        <v>57</v>
      </c>
      <c r="B9" s="153"/>
      <c r="C9" s="153"/>
      <c r="D9" s="153"/>
      <c r="E9" s="153"/>
      <c r="F9" s="135"/>
      <c r="G9" s="135"/>
      <c r="H9" s="135"/>
      <c r="I9" s="149">
        <v>654341</v>
      </c>
      <c r="J9" s="149"/>
      <c r="K9" s="149"/>
      <c r="L9" s="60"/>
      <c r="N9" s="149">
        <v>618113.57</v>
      </c>
      <c r="O9" s="149"/>
      <c r="P9" s="149"/>
      <c r="Q9" s="61"/>
      <c r="R9" s="53"/>
      <c r="S9" s="149">
        <v>575814.44</v>
      </c>
      <c r="T9" s="149"/>
      <c r="U9" s="149"/>
      <c r="V9" s="61"/>
      <c r="W9" s="53"/>
      <c r="X9" s="149">
        <v>531386.86</v>
      </c>
      <c r="Y9" s="149"/>
      <c r="Z9" s="149"/>
      <c r="AA9" s="61"/>
      <c r="AB9" s="58"/>
      <c r="AC9" s="149">
        <v>515061.55999999994</v>
      </c>
      <c r="AD9" s="149"/>
      <c r="AE9" s="149"/>
      <c r="AF9" s="61"/>
    </row>
    <row r="10" spans="1:32" ht="15">
      <c r="A10" s="62"/>
      <c r="B10" s="62"/>
      <c r="C10" s="63"/>
      <c r="D10" s="63"/>
      <c r="E10" s="63"/>
      <c r="F10" s="62"/>
      <c r="G10" s="62"/>
      <c r="H10" s="64"/>
      <c r="I10" s="65"/>
      <c r="J10" s="65"/>
      <c r="K10" s="65"/>
      <c r="L10" s="66"/>
      <c r="M10" s="67"/>
      <c r="N10" s="65"/>
      <c r="O10" s="65"/>
      <c r="P10" s="65"/>
      <c r="Q10" s="68"/>
      <c r="R10" s="64"/>
      <c r="S10" s="65"/>
      <c r="T10" s="65"/>
      <c r="U10" s="65"/>
      <c r="V10" s="69"/>
      <c r="W10" s="62"/>
      <c r="X10" s="65"/>
      <c r="Y10" s="65"/>
      <c r="Z10" s="65"/>
      <c r="AA10" s="68"/>
      <c r="AB10" s="70"/>
      <c r="AC10" s="65"/>
      <c r="AD10" s="65"/>
      <c r="AE10" s="65"/>
      <c r="AF10" s="68"/>
    </row>
    <row r="11" spans="1:32" ht="15">
      <c r="A11" s="144" t="s">
        <v>58</v>
      </c>
      <c r="B11" s="144"/>
      <c r="C11" s="144"/>
      <c r="D11" s="144"/>
      <c r="E11" s="144"/>
      <c r="F11" s="151"/>
      <c r="G11" s="151"/>
      <c r="H11" s="151"/>
      <c r="I11" s="152">
        <v>7059</v>
      </c>
      <c r="J11" s="152"/>
      <c r="K11" s="152"/>
      <c r="L11" s="71"/>
      <c r="N11" s="152">
        <v>6240</v>
      </c>
      <c r="O11" s="152"/>
      <c r="P11" s="152"/>
      <c r="Q11" s="72"/>
      <c r="R11" s="53"/>
      <c r="S11" s="152">
        <v>6950</v>
      </c>
      <c r="T11" s="152"/>
      <c r="U11" s="152"/>
      <c r="V11" s="72"/>
      <c r="W11" s="53"/>
      <c r="X11" s="152">
        <v>6000</v>
      </c>
      <c r="Y11" s="152"/>
      <c r="Z11" s="152"/>
      <c r="AA11" s="72"/>
      <c r="AB11" s="58"/>
      <c r="AC11" s="152">
        <v>5450</v>
      </c>
      <c r="AD11" s="152"/>
      <c r="AE11" s="152"/>
      <c r="AF11" s="72"/>
    </row>
    <row r="12" spans="1:32" ht="15">
      <c r="A12" s="144" t="s">
        <v>59</v>
      </c>
      <c r="B12" s="144"/>
      <c r="C12" s="144"/>
      <c r="D12" s="144"/>
      <c r="E12" s="144"/>
      <c r="F12" s="151"/>
      <c r="G12" s="151"/>
      <c r="H12" s="151"/>
      <c r="I12" s="152">
        <v>6197</v>
      </c>
      <c r="J12" s="152"/>
      <c r="K12" s="152"/>
      <c r="L12" s="56"/>
      <c r="N12" s="152">
        <v>5712.01</v>
      </c>
      <c r="O12" s="152"/>
      <c r="P12" s="152"/>
      <c r="Q12" s="57"/>
      <c r="R12" s="53"/>
      <c r="S12" s="152">
        <v>7137.06</v>
      </c>
      <c r="T12" s="152"/>
      <c r="U12" s="152"/>
      <c r="V12" s="57"/>
      <c r="W12" s="53"/>
      <c r="X12" s="152">
        <v>6148.74</v>
      </c>
      <c r="Y12" s="152"/>
      <c r="Z12" s="152"/>
      <c r="AA12" s="57"/>
      <c r="AB12" s="58"/>
      <c r="AC12" s="152">
        <v>7205.17</v>
      </c>
      <c r="AD12" s="152"/>
      <c r="AE12" s="152"/>
      <c r="AF12" s="57"/>
    </row>
    <row r="13" spans="1:32" ht="15">
      <c r="A13" s="144" t="s">
        <v>60</v>
      </c>
      <c r="B13" s="144"/>
      <c r="C13" s="144"/>
      <c r="D13" s="144"/>
      <c r="E13" s="144"/>
      <c r="F13" s="151"/>
      <c r="G13" s="151"/>
      <c r="H13" s="151"/>
      <c r="I13" s="152">
        <v>1604</v>
      </c>
      <c r="J13" s="152"/>
      <c r="K13" s="152"/>
      <c r="L13" s="56"/>
      <c r="N13" s="152">
        <v>506</v>
      </c>
      <c r="O13" s="152"/>
      <c r="P13" s="152"/>
      <c r="Q13" s="57"/>
      <c r="R13" s="53"/>
      <c r="S13" s="152">
        <v>1642</v>
      </c>
      <c r="T13" s="152"/>
      <c r="U13" s="152"/>
      <c r="V13" s="57"/>
      <c r="W13" s="53"/>
      <c r="X13" s="152">
        <v>182</v>
      </c>
      <c r="Y13" s="152"/>
      <c r="Z13" s="152"/>
      <c r="AA13" s="57"/>
      <c r="AB13" s="58"/>
      <c r="AC13" s="152">
        <v>276</v>
      </c>
      <c r="AD13" s="152"/>
      <c r="AE13" s="152"/>
      <c r="AF13" s="57"/>
    </row>
    <row r="14" spans="1:32" ht="15">
      <c r="A14" s="144" t="s">
        <v>61</v>
      </c>
      <c r="B14" s="144"/>
      <c r="C14" s="144"/>
      <c r="D14" s="144"/>
      <c r="E14" s="144"/>
      <c r="F14" s="151"/>
      <c r="G14" s="151"/>
      <c r="H14" s="151"/>
      <c r="I14" s="152">
        <v>0</v>
      </c>
      <c r="J14" s="152"/>
      <c r="K14" s="152"/>
      <c r="L14" s="56"/>
      <c r="N14" s="152">
        <v>0</v>
      </c>
      <c r="O14" s="152"/>
      <c r="P14" s="152"/>
      <c r="Q14" s="57"/>
      <c r="R14" s="53"/>
      <c r="S14" s="152">
        <v>0</v>
      </c>
      <c r="T14" s="152"/>
      <c r="U14" s="152"/>
      <c r="V14" s="57"/>
      <c r="W14" s="53"/>
      <c r="X14" s="152">
        <v>0</v>
      </c>
      <c r="Y14" s="152"/>
      <c r="Z14" s="152"/>
      <c r="AA14" s="57"/>
      <c r="AB14" s="58"/>
      <c r="AC14" s="152">
        <v>0</v>
      </c>
      <c r="AD14" s="152"/>
      <c r="AE14" s="152"/>
      <c r="AF14" s="57"/>
    </row>
    <row r="15" spans="1:32" ht="15">
      <c r="A15" s="144" t="s">
        <v>62</v>
      </c>
      <c r="B15" s="144"/>
      <c r="C15" s="144"/>
      <c r="D15" s="144"/>
      <c r="E15" s="144"/>
      <c r="F15" s="151"/>
      <c r="G15" s="151"/>
      <c r="H15" s="151"/>
      <c r="I15" s="152">
        <v>1808</v>
      </c>
      <c r="J15" s="152"/>
      <c r="K15" s="152"/>
      <c r="L15" s="56"/>
      <c r="N15" s="152">
        <v>1726.4</v>
      </c>
      <c r="O15" s="152"/>
      <c r="P15" s="152"/>
      <c r="Q15" s="57"/>
      <c r="R15" s="53"/>
      <c r="S15" s="152">
        <v>1243.75</v>
      </c>
      <c r="T15" s="152"/>
      <c r="U15" s="152"/>
      <c r="V15" s="57"/>
      <c r="W15" s="53"/>
      <c r="X15" s="152">
        <v>2593.83</v>
      </c>
      <c r="Y15" s="152"/>
      <c r="Z15" s="152"/>
      <c r="AA15" s="57"/>
      <c r="AB15" s="58"/>
      <c r="AC15" s="152">
        <v>2054.81</v>
      </c>
      <c r="AD15" s="152"/>
      <c r="AE15" s="152"/>
      <c r="AF15" s="57"/>
    </row>
    <row r="16" spans="1:32" ht="15">
      <c r="A16" s="144" t="s">
        <v>63</v>
      </c>
      <c r="B16" s="144"/>
      <c r="C16" s="144"/>
      <c r="D16" s="144"/>
      <c r="E16" s="144"/>
      <c r="F16" s="155"/>
      <c r="G16" s="155"/>
      <c r="H16" s="155"/>
      <c r="I16" s="152">
        <v>2355</v>
      </c>
      <c r="J16" s="152"/>
      <c r="K16" s="152"/>
      <c r="L16" s="73"/>
      <c r="N16" s="152">
        <v>1490.13</v>
      </c>
      <c r="O16" s="152"/>
      <c r="P16" s="152"/>
      <c r="Q16" s="74"/>
      <c r="R16" s="53"/>
      <c r="S16" s="152">
        <v>2051.42</v>
      </c>
      <c r="T16" s="152"/>
      <c r="U16" s="152"/>
      <c r="V16" s="74"/>
      <c r="W16" s="53"/>
      <c r="X16" s="152">
        <v>1831.25</v>
      </c>
      <c r="Y16" s="152"/>
      <c r="Z16" s="152"/>
      <c r="AA16" s="74"/>
      <c r="AB16" s="75"/>
      <c r="AC16" s="152">
        <v>1585.09</v>
      </c>
      <c r="AD16" s="152"/>
      <c r="AE16" s="152"/>
      <c r="AF16" s="74"/>
    </row>
    <row r="17" spans="1:32" ht="15">
      <c r="A17" s="144" t="s">
        <v>64</v>
      </c>
      <c r="B17" s="144"/>
      <c r="C17" s="144"/>
      <c r="D17" s="144"/>
      <c r="E17" s="144"/>
      <c r="F17" s="156"/>
      <c r="G17" s="156"/>
      <c r="H17" s="156"/>
      <c r="I17" s="154">
        <v>6807</v>
      </c>
      <c r="J17" s="154"/>
      <c r="K17" s="154"/>
      <c r="L17" s="76"/>
      <c r="N17" s="154">
        <v>6093.69</v>
      </c>
      <c r="O17" s="154"/>
      <c r="P17" s="154"/>
      <c r="Q17" s="77"/>
      <c r="R17" s="53"/>
      <c r="S17" s="154">
        <v>5925.22</v>
      </c>
      <c r="T17" s="154"/>
      <c r="U17" s="154"/>
      <c r="V17" s="77"/>
      <c r="W17" s="53"/>
      <c r="X17" s="154">
        <v>5421.94</v>
      </c>
      <c r="Y17" s="154"/>
      <c r="Z17" s="154"/>
      <c r="AA17" s="77"/>
      <c r="AB17" s="78"/>
      <c r="AC17" s="154">
        <v>10116.86</v>
      </c>
      <c r="AD17" s="154"/>
      <c r="AE17" s="154"/>
      <c r="AF17" s="77"/>
    </row>
    <row r="18" spans="1:32" ht="15">
      <c r="A18" s="144" t="s">
        <v>65</v>
      </c>
      <c r="B18" s="144"/>
      <c r="C18" s="144"/>
      <c r="D18" s="144"/>
      <c r="E18" s="144"/>
      <c r="F18" s="159"/>
      <c r="G18" s="159"/>
      <c r="H18" s="159"/>
      <c r="I18" s="154">
        <v>2788</v>
      </c>
      <c r="J18" s="154"/>
      <c r="K18" s="154"/>
      <c r="L18" s="76"/>
      <c r="N18" s="154">
        <v>3271.59</v>
      </c>
      <c r="O18" s="154"/>
      <c r="P18" s="154"/>
      <c r="Q18" s="77"/>
      <c r="R18" s="53"/>
      <c r="S18" s="154">
        <v>3172.27</v>
      </c>
      <c r="T18" s="154"/>
      <c r="U18" s="154"/>
      <c r="V18" s="77"/>
      <c r="W18" s="53"/>
      <c r="X18" s="154">
        <v>3111.5</v>
      </c>
      <c r="Y18" s="154"/>
      <c r="Z18" s="154"/>
      <c r="AA18" s="77"/>
      <c r="AB18" s="78"/>
      <c r="AC18" s="154">
        <v>173</v>
      </c>
      <c r="AD18" s="154"/>
      <c r="AE18" s="154"/>
      <c r="AF18" s="77"/>
    </row>
    <row r="19" spans="1:32" ht="15.75" thickBot="1">
      <c r="A19" s="150" t="s">
        <v>66</v>
      </c>
      <c r="B19" s="150"/>
      <c r="C19" s="150"/>
      <c r="D19" s="150"/>
      <c r="E19" s="150"/>
      <c r="F19" s="157"/>
      <c r="G19" s="157"/>
      <c r="H19" s="157"/>
      <c r="I19" s="158">
        <v>2753</v>
      </c>
      <c r="J19" s="158"/>
      <c r="K19" s="158"/>
      <c r="L19" s="77" t="s">
        <v>67</v>
      </c>
      <c r="N19" s="158">
        <v>999.82</v>
      </c>
      <c r="O19" s="158"/>
      <c r="P19" s="158"/>
      <c r="Q19" s="77" t="s">
        <v>68</v>
      </c>
      <c r="R19" s="53"/>
      <c r="S19" s="158">
        <v>1097.48</v>
      </c>
      <c r="T19" s="158"/>
      <c r="U19" s="158"/>
      <c r="V19" s="77" t="s">
        <v>68</v>
      </c>
      <c r="W19" s="53"/>
      <c r="X19" s="158">
        <v>1366.78</v>
      </c>
      <c r="Y19" s="158"/>
      <c r="Z19" s="158"/>
      <c r="AA19" s="77" t="s">
        <v>68</v>
      </c>
      <c r="AB19" s="78"/>
      <c r="AC19" s="158">
        <v>668.9</v>
      </c>
      <c r="AD19" s="158"/>
      <c r="AE19" s="158"/>
      <c r="AF19" s="77" t="s">
        <v>69</v>
      </c>
    </row>
    <row r="20" spans="1:32" ht="15">
      <c r="A20" s="153" t="s">
        <v>70</v>
      </c>
      <c r="B20" s="153"/>
      <c r="C20" s="153"/>
      <c r="D20" s="153"/>
      <c r="E20" s="153"/>
      <c r="F20" s="160"/>
      <c r="G20" s="160"/>
      <c r="H20" s="160"/>
      <c r="I20" s="161">
        <v>31371</v>
      </c>
      <c r="J20" s="161"/>
      <c r="K20" s="161"/>
      <c r="L20" s="79"/>
      <c r="N20" s="161">
        <v>26039.64</v>
      </c>
      <c r="O20" s="161"/>
      <c r="P20" s="161"/>
      <c r="Q20" s="80"/>
      <c r="R20" s="53"/>
      <c r="S20" s="161">
        <v>29219.200000000004</v>
      </c>
      <c r="T20" s="161"/>
      <c r="U20" s="161"/>
      <c r="V20" s="80"/>
      <c r="W20" s="53"/>
      <c r="X20" s="161">
        <v>26656.039999999997</v>
      </c>
      <c r="Y20" s="161"/>
      <c r="Z20" s="161"/>
      <c r="AA20" s="80"/>
      <c r="AB20" s="78"/>
      <c r="AC20" s="161">
        <v>27529.83</v>
      </c>
      <c r="AD20" s="161"/>
      <c r="AE20" s="161"/>
      <c r="AF20" s="80"/>
    </row>
    <row r="21" spans="1:32" ht="15">
      <c r="A21" s="62"/>
      <c r="B21" s="62"/>
      <c r="C21" s="62"/>
      <c r="D21" s="62"/>
      <c r="E21" s="62"/>
      <c r="F21" s="53"/>
      <c r="G21" s="53"/>
      <c r="H21" s="53"/>
      <c r="I21" s="81"/>
      <c r="J21" s="81"/>
      <c r="K21" s="81"/>
      <c r="L21" s="82"/>
      <c r="N21" s="81"/>
      <c r="O21" s="81"/>
      <c r="P21" s="81"/>
      <c r="Q21" s="68"/>
      <c r="R21" s="53"/>
      <c r="S21" s="81"/>
      <c r="T21" s="81"/>
      <c r="U21" s="81"/>
      <c r="V21" s="69"/>
      <c r="W21" s="53"/>
      <c r="X21" s="81"/>
      <c r="Y21" s="81"/>
      <c r="Z21" s="81"/>
      <c r="AA21" s="68"/>
      <c r="AB21" s="78"/>
      <c r="AC21" s="81"/>
      <c r="AD21" s="81"/>
      <c r="AE21" s="81"/>
      <c r="AF21" s="68"/>
    </row>
    <row r="22" spans="1:32" ht="15">
      <c r="A22" s="162" t="s">
        <v>71</v>
      </c>
      <c r="B22" s="162"/>
      <c r="C22" s="162"/>
      <c r="D22" s="162"/>
      <c r="E22" s="162"/>
      <c r="F22" s="151"/>
      <c r="G22" s="151"/>
      <c r="H22" s="151"/>
      <c r="I22" s="152">
        <v>39328</v>
      </c>
      <c r="J22" s="152"/>
      <c r="K22" s="152"/>
      <c r="L22" s="83"/>
      <c r="N22" s="152">
        <v>37053.85</v>
      </c>
      <c r="O22" s="152"/>
      <c r="P22" s="152"/>
      <c r="Q22" s="84"/>
      <c r="R22" s="53"/>
      <c r="S22" s="152">
        <v>34512.93</v>
      </c>
      <c r="T22" s="152"/>
      <c r="U22" s="152"/>
      <c r="V22" s="84"/>
      <c r="W22" s="53"/>
      <c r="X22" s="152">
        <v>32742.68</v>
      </c>
      <c r="Y22" s="152"/>
      <c r="Z22" s="152"/>
      <c r="AA22" s="84"/>
      <c r="AB22" s="78"/>
      <c r="AC22" s="152">
        <v>33599.6</v>
      </c>
      <c r="AD22" s="152"/>
      <c r="AE22" s="152"/>
      <c r="AF22" s="84"/>
    </row>
    <row r="23" spans="1:32" ht="15">
      <c r="A23" s="62"/>
      <c r="B23" s="62"/>
      <c r="C23" s="62"/>
      <c r="D23" s="62"/>
      <c r="E23" s="62"/>
      <c r="F23" s="53"/>
      <c r="G23" s="53"/>
      <c r="H23" s="53"/>
      <c r="I23" s="85"/>
      <c r="J23" s="85"/>
      <c r="K23" s="85"/>
      <c r="L23" s="82"/>
      <c r="N23" s="85"/>
      <c r="O23" s="85"/>
      <c r="P23" s="85"/>
      <c r="Q23" s="68"/>
      <c r="R23" s="53"/>
      <c r="S23" s="85"/>
      <c r="T23" s="85"/>
      <c r="U23" s="85"/>
      <c r="V23" s="69"/>
      <c r="W23" s="53"/>
      <c r="X23" s="85"/>
      <c r="Y23" s="85"/>
      <c r="Z23" s="85"/>
      <c r="AA23" s="68"/>
      <c r="AB23" s="78"/>
      <c r="AC23" s="85"/>
      <c r="AD23" s="85"/>
      <c r="AE23" s="85"/>
      <c r="AF23" s="68"/>
    </row>
    <row r="24" spans="1:32" ht="15">
      <c r="A24" s="144" t="s">
        <v>72</v>
      </c>
      <c r="B24" s="144"/>
      <c r="C24" s="144"/>
      <c r="D24" s="144"/>
      <c r="E24" s="144"/>
      <c r="F24" s="151"/>
      <c r="G24" s="151"/>
      <c r="H24" s="151"/>
      <c r="I24" s="152">
        <v>37364</v>
      </c>
      <c r="J24" s="152"/>
      <c r="K24" s="152"/>
      <c r="L24" s="86"/>
      <c r="N24" s="152">
        <v>43382.68</v>
      </c>
      <c r="O24" s="152"/>
      <c r="P24" s="152"/>
      <c r="Q24" s="87"/>
      <c r="R24" s="53"/>
      <c r="S24" s="152">
        <v>44757.22</v>
      </c>
      <c r="T24" s="152"/>
      <c r="U24" s="152"/>
      <c r="V24" s="87"/>
      <c r="W24" s="53"/>
      <c r="X24" s="152">
        <v>58815.83</v>
      </c>
      <c r="Y24" s="152"/>
      <c r="Z24" s="152"/>
      <c r="AA24" s="87"/>
      <c r="AB24" s="78"/>
      <c r="AC24" s="152">
        <v>54840.38</v>
      </c>
      <c r="AD24" s="152"/>
      <c r="AE24" s="152"/>
      <c r="AF24" s="87"/>
    </row>
    <row r="25" spans="1:32" ht="15">
      <c r="A25" s="144" t="s">
        <v>73</v>
      </c>
      <c r="B25" s="144"/>
      <c r="C25" s="144"/>
      <c r="D25" s="144"/>
      <c r="E25" s="144"/>
      <c r="F25" s="151"/>
      <c r="G25" s="151"/>
      <c r="H25" s="151"/>
      <c r="I25" s="152">
        <v>37894</v>
      </c>
      <c r="J25" s="152"/>
      <c r="K25" s="152"/>
      <c r="L25" s="76"/>
      <c r="N25" s="152">
        <v>53543.41</v>
      </c>
      <c r="O25" s="152"/>
      <c r="P25" s="152"/>
      <c r="Q25" s="77"/>
      <c r="R25" s="53"/>
      <c r="S25" s="152">
        <v>49156.49</v>
      </c>
      <c r="T25" s="152"/>
      <c r="U25" s="152"/>
      <c r="V25" s="77"/>
      <c r="W25" s="53"/>
      <c r="X25" s="152">
        <v>38117.47</v>
      </c>
      <c r="Y25" s="152"/>
      <c r="Z25" s="152"/>
      <c r="AA25" s="77"/>
      <c r="AB25" s="78"/>
      <c r="AC25" s="152">
        <v>39984.09</v>
      </c>
      <c r="AD25" s="152"/>
      <c r="AE25" s="152"/>
      <c r="AF25" s="77"/>
    </row>
    <row r="26" spans="1:32" ht="15.75" thickBot="1">
      <c r="A26" s="150" t="s">
        <v>74</v>
      </c>
      <c r="B26" s="150"/>
      <c r="C26" s="150"/>
      <c r="D26" s="150"/>
      <c r="E26" s="150"/>
      <c r="F26" s="164"/>
      <c r="G26" s="164"/>
      <c r="H26" s="164"/>
      <c r="I26" s="165">
        <v>14826</v>
      </c>
      <c r="J26" s="165"/>
      <c r="K26" s="165"/>
      <c r="L26" s="88" t="e">
        <f>IF(ISNA(VLOOKUP(#REF!,'[2]CMTS Part D'!#REF!,31,FALSE)),"Not Submitted",IF(VLOOKUP(#REF!,'[2]CMTS Part D'!#REF!,31,FALSE)="","",(VLOOKUP(#REF!,'[2]CMTS Part D'!#REF!,31,FALSE))))</f>
        <v>#REF!</v>
      </c>
      <c r="N26" s="165">
        <v>1641.12</v>
      </c>
      <c r="O26" s="165"/>
      <c r="P26" s="165"/>
      <c r="Q26" s="89" t="e">
        <f>IF(ISNA(VLOOKUP(#REF!,'[2]CMTS Part D'!#REF!,31,FALSE)),"Not Submitted",IF(VLOOKUP(#REF!,'[2]CMTS Part D'!#REF!,31,FALSE)="","",(VLOOKUP(#REF!,'[2]CMTS Part D'!#REF!,31,FALSE))))</f>
        <v>#REF!</v>
      </c>
      <c r="S26" s="165">
        <v>1997.74</v>
      </c>
      <c r="T26" s="165"/>
      <c r="U26" s="165"/>
      <c r="V26" s="89" t="e">
        <f>IF(ISNA(VLOOKUP(#REF!,'[2]CMTS Part D'!#REF!,31,FALSE)),"Not Submitted",IF(VLOOKUP(#REF!,'[2]CMTS Part D'!#REF!,31,FALSE)="","",(VLOOKUP(#REF!,'[2]CMTS Part D'!#REF!,31,FALSE))))</f>
        <v>#REF!</v>
      </c>
      <c r="X26" s="165">
        <v>0</v>
      </c>
      <c r="Y26" s="165"/>
      <c r="Z26" s="165"/>
      <c r="AA26" s="89" t="e">
        <f>IF(ISNA(VLOOKUP(#REF!,'[2]CMTS Part D'!#REF!,31,FALSE)),"Not Submitted",IF(VLOOKUP(#REF!,'[2]CMTS Part D'!#REF!,31,FALSE)="","",(VLOOKUP(#REF!,'[2]CMTS Part D'!#REF!,31,FALSE))))</f>
        <v>#REF!</v>
      </c>
      <c r="AC26" s="165">
        <v>0</v>
      </c>
      <c r="AD26" s="165"/>
      <c r="AE26" s="165"/>
      <c r="AF26" s="89" t="e">
        <f>IF(ISNA(VLOOKUP(#REF!,'[2]CMTS Part D'!#REF!,31,FALSE)),"Not Submitted",IF(VLOOKUP(#REF!,'[2]CMTS Part D'!#REF!,31,FALSE)="","",(VLOOKUP(#REF!,'[2]CMTS Part D'!#REF!,31,FALSE))))</f>
        <v>#REF!</v>
      </c>
    </row>
    <row r="27" spans="1:32" ht="15">
      <c r="A27" s="153" t="s">
        <v>75</v>
      </c>
      <c r="B27" s="153"/>
      <c r="C27" s="153"/>
      <c r="D27" s="153"/>
      <c r="E27" s="153"/>
      <c r="F27" s="166"/>
      <c r="G27" s="166"/>
      <c r="H27" s="166"/>
      <c r="I27" s="149">
        <v>90084</v>
      </c>
      <c r="J27" s="149"/>
      <c r="K27" s="149"/>
      <c r="L27" s="90"/>
      <c r="N27" s="149">
        <v>98567.20999999999</v>
      </c>
      <c r="O27" s="149"/>
      <c r="P27" s="149"/>
      <c r="Q27" s="91"/>
      <c r="S27" s="149">
        <v>95911.45</v>
      </c>
      <c r="T27" s="149"/>
      <c r="U27" s="149"/>
      <c r="V27" s="91"/>
      <c r="X27" s="163">
        <v>96933.3</v>
      </c>
      <c r="Y27" s="163"/>
      <c r="Z27" s="163"/>
      <c r="AA27" s="91"/>
      <c r="AC27" s="149">
        <v>94824.47</v>
      </c>
      <c r="AD27" s="149"/>
      <c r="AE27" s="149"/>
      <c r="AF27" s="91"/>
    </row>
    <row r="28" spans="1:32" ht="15">
      <c r="A28" s="62"/>
      <c r="B28" s="62"/>
      <c r="C28" s="62"/>
      <c r="D28" s="62"/>
      <c r="E28" s="62"/>
      <c r="F28" s="67"/>
      <c r="G28" s="67"/>
      <c r="H28" s="67"/>
      <c r="I28" s="85"/>
      <c r="J28" s="85"/>
      <c r="K28" s="85"/>
      <c r="L28" s="92"/>
      <c r="M28" s="67"/>
      <c r="N28" s="85"/>
      <c r="O28" s="85"/>
      <c r="P28" s="85"/>
      <c r="Q28" s="93"/>
      <c r="R28" s="67"/>
      <c r="S28" s="85"/>
      <c r="T28" s="85"/>
      <c r="U28" s="85"/>
      <c r="V28" s="93"/>
      <c r="W28" s="67"/>
      <c r="X28" s="85"/>
      <c r="Y28" s="85"/>
      <c r="Z28" s="85"/>
      <c r="AA28" s="93"/>
      <c r="AB28" s="67"/>
      <c r="AC28" s="85"/>
      <c r="AD28" s="85"/>
      <c r="AE28" s="85"/>
      <c r="AF28" s="93"/>
    </row>
    <row r="29" spans="1:32" ht="15">
      <c r="A29" s="144" t="s">
        <v>76</v>
      </c>
      <c r="B29" s="144"/>
      <c r="C29" s="144"/>
      <c r="D29" s="144"/>
      <c r="E29" s="144"/>
      <c r="F29" s="155"/>
      <c r="G29" s="155"/>
      <c r="H29" s="155"/>
      <c r="I29" s="152">
        <v>10016</v>
      </c>
      <c r="J29" s="152"/>
      <c r="K29" s="152"/>
      <c r="L29" s="94"/>
      <c r="N29" s="152">
        <v>11839.83</v>
      </c>
      <c r="O29" s="152"/>
      <c r="P29" s="152"/>
      <c r="Q29" s="95"/>
      <c r="S29" s="152">
        <v>9149.15</v>
      </c>
      <c r="T29" s="152"/>
      <c r="U29" s="152"/>
      <c r="V29" s="95"/>
      <c r="X29" s="152">
        <v>8778.3</v>
      </c>
      <c r="Y29" s="152"/>
      <c r="Z29" s="152"/>
      <c r="AA29" s="95"/>
      <c r="AC29" s="152">
        <v>8528.05</v>
      </c>
      <c r="AD29" s="152"/>
      <c r="AE29" s="152"/>
      <c r="AF29" s="95"/>
    </row>
    <row r="30" spans="1:32" ht="15">
      <c r="A30" s="144" t="s">
        <v>77</v>
      </c>
      <c r="B30" s="144"/>
      <c r="C30" s="144"/>
      <c r="D30" s="144"/>
      <c r="E30" s="144"/>
      <c r="F30" s="156"/>
      <c r="G30" s="156"/>
      <c r="H30" s="156"/>
      <c r="I30" s="154">
        <v>390</v>
      </c>
      <c r="J30" s="154"/>
      <c r="K30" s="154"/>
      <c r="L30" s="88"/>
      <c r="N30" s="154">
        <v>3094.48</v>
      </c>
      <c r="O30" s="154"/>
      <c r="P30" s="154"/>
      <c r="Q30" s="89"/>
      <c r="S30" s="154">
        <v>3083.4</v>
      </c>
      <c r="T30" s="154"/>
      <c r="U30" s="154"/>
      <c r="V30" s="89"/>
      <c r="X30" s="154">
        <v>2069.12</v>
      </c>
      <c r="Y30" s="154"/>
      <c r="Z30" s="154"/>
      <c r="AA30" s="89"/>
      <c r="AC30" s="154">
        <v>3530.41</v>
      </c>
      <c r="AD30" s="154"/>
      <c r="AE30" s="154"/>
      <c r="AF30" s="89"/>
    </row>
    <row r="31" spans="1:32" ht="15">
      <c r="A31" s="144" t="s">
        <v>78</v>
      </c>
      <c r="B31" s="144"/>
      <c r="C31" s="144"/>
      <c r="D31" s="144"/>
      <c r="E31" s="144"/>
      <c r="F31" s="159"/>
      <c r="G31" s="159"/>
      <c r="H31" s="159"/>
      <c r="I31" s="154">
        <v>0</v>
      </c>
      <c r="J31" s="154"/>
      <c r="K31" s="154"/>
      <c r="L31" s="88"/>
      <c r="N31" s="154">
        <v>0</v>
      </c>
      <c r="O31" s="154"/>
      <c r="P31" s="154"/>
      <c r="Q31" s="89"/>
      <c r="S31" s="154">
        <v>0</v>
      </c>
      <c r="T31" s="154"/>
      <c r="U31" s="154"/>
      <c r="V31" s="89"/>
      <c r="X31" s="154">
        <v>0</v>
      </c>
      <c r="Y31" s="154"/>
      <c r="Z31" s="154"/>
      <c r="AA31" s="89"/>
      <c r="AC31" s="154">
        <v>0</v>
      </c>
      <c r="AD31" s="154"/>
      <c r="AE31" s="154"/>
      <c r="AF31" s="89"/>
    </row>
    <row r="32" spans="1:32" ht="15">
      <c r="A32" s="144" t="s">
        <v>79</v>
      </c>
      <c r="B32" s="144"/>
      <c r="C32" s="144"/>
      <c r="D32" s="144"/>
      <c r="E32" s="144"/>
      <c r="F32" s="159"/>
      <c r="G32" s="159"/>
      <c r="H32" s="159"/>
      <c r="I32" s="154">
        <v>8051</v>
      </c>
      <c r="J32" s="154"/>
      <c r="K32" s="154"/>
      <c r="L32" s="88"/>
      <c r="N32" s="154">
        <v>10038.93</v>
      </c>
      <c r="O32" s="154"/>
      <c r="P32" s="154"/>
      <c r="Q32" s="89"/>
      <c r="S32" s="154">
        <v>7349.82</v>
      </c>
      <c r="T32" s="154"/>
      <c r="U32" s="154"/>
      <c r="V32" s="89"/>
      <c r="X32" s="154">
        <v>7986.9</v>
      </c>
      <c r="Y32" s="154"/>
      <c r="Z32" s="154"/>
      <c r="AA32" s="89"/>
      <c r="AC32" s="154">
        <v>10259.08</v>
      </c>
      <c r="AD32" s="154"/>
      <c r="AE32" s="154"/>
      <c r="AF32" s="89"/>
    </row>
    <row r="33" spans="1:32" ht="15">
      <c r="A33" s="144" t="s">
        <v>80</v>
      </c>
      <c r="B33" s="144"/>
      <c r="C33" s="144"/>
      <c r="D33" s="144"/>
      <c r="E33" s="144"/>
      <c r="F33" s="159"/>
      <c r="G33" s="159"/>
      <c r="H33" s="159"/>
      <c r="I33" s="154">
        <v>13275</v>
      </c>
      <c r="J33" s="154"/>
      <c r="K33" s="154"/>
      <c r="L33" s="88"/>
      <c r="N33" s="154">
        <v>19602.25</v>
      </c>
      <c r="O33" s="154"/>
      <c r="P33" s="154"/>
      <c r="Q33" s="89"/>
      <c r="S33" s="154">
        <v>17803.97</v>
      </c>
      <c r="T33" s="154"/>
      <c r="U33" s="154"/>
      <c r="V33" s="89"/>
      <c r="X33" s="154">
        <v>16412.8</v>
      </c>
      <c r="Y33" s="154"/>
      <c r="Z33" s="154"/>
      <c r="AA33" s="89"/>
      <c r="AC33" s="154">
        <v>16814.52</v>
      </c>
      <c r="AD33" s="154"/>
      <c r="AE33" s="154"/>
      <c r="AF33" s="89"/>
    </row>
    <row r="34" spans="1:32" ht="15">
      <c r="A34" s="144" t="s">
        <v>81</v>
      </c>
      <c r="B34" s="144"/>
      <c r="C34" s="144"/>
      <c r="D34" s="144"/>
      <c r="E34" s="144"/>
      <c r="F34" s="151"/>
      <c r="G34" s="151"/>
      <c r="H34" s="151"/>
      <c r="I34" s="152">
        <v>0</v>
      </c>
      <c r="J34" s="152"/>
      <c r="K34" s="152"/>
      <c r="L34" s="88"/>
      <c r="N34" s="152">
        <v>0</v>
      </c>
      <c r="O34" s="152"/>
      <c r="P34" s="152"/>
      <c r="Q34" s="89"/>
      <c r="S34" s="152">
        <v>0</v>
      </c>
      <c r="T34" s="152"/>
      <c r="U34" s="152"/>
      <c r="V34" s="89"/>
      <c r="X34" s="152">
        <v>0</v>
      </c>
      <c r="Y34" s="152"/>
      <c r="Z34" s="152"/>
      <c r="AA34" s="89"/>
      <c r="AC34" s="152">
        <v>0</v>
      </c>
      <c r="AD34" s="152"/>
      <c r="AE34" s="152"/>
      <c r="AF34" s="89"/>
    </row>
    <row r="35" spans="1:32" ht="15.75" thickBot="1">
      <c r="A35" s="150" t="s">
        <v>74</v>
      </c>
      <c r="B35" s="150"/>
      <c r="C35" s="150"/>
      <c r="D35" s="150"/>
      <c r="E35" s="150"/>
      <c r="F35" s="167"/>
      <c r="G35" s="167"/>
      <c r="H35" s="167"/>
      <c r="I35" s="165">
        <v>480</v>
      </c>
      <c r="J35" s="165"/>
      <c r="K35" s="165"/>
      <c r="L35" s="88" t="e">
        <f>IF(ISNA(VLOOKUP(#REF!,'[2]CMTS Part D'!#REF!,40,FALSE)),"Not Submitted",IF(VLOOKUP(#REF!,'[2]CMTS Part D'!#REF!,40,FALSE)="","",(VLOOKUP(#REF!,'[2]CMTS Part D'!#REF!,40,FALSE))))</f>
        <v>#REF!</v>
      </c>
      <c r="N35" s="165">
        <v>0</v>
      </c>
      <c r="O35" s="165"/>
      <c r="P35" s="165"/>
      <c r="Q35" s="89" t="e">
        <f>IF(ISNA(VLOOKUP(#REF!,'[2]CMTS Part D'!#REF!,40,FALSE)),"Not Submitted",IF(VLOOKUP(#REF!,'[2]CMTS Part D'!#REF!,40,FALSE)="","",(VLOOKUP(#REF!,'[2]CMTS Part D'!#REF!,40,FALSE))))</f>
        <v>#REF!</v>
      </c>
      <c r="S35" s="165">
        <v>0</v>
      </c>
      <c r="T35" s="165"/>
      <c r="U35" s="165"/>
      <c r="V35" s="89" t="e">
        <f>IF(ISNA(VLOOKUP(#REF!,'[2]CMTS Part D'!#REF!,40,FALSE)),"Not Submitted",IF(VLOOKUP(#REF!,'[2]CMTS Part D'!#REF!,40,FALSE)="","",(VLOOKUP(#REF!,'[2]CMTS Part D'!#REF!,40,FALSE))))</f>
        <v>#REF!</v>
      </c>
      <c r="X35" s="165">
        <v>0</v>
      </c>
      <c r="Y35" s="165"/>
      <c r="Z35" s="165"/>
      <c r="AA35" s="89" t="e">
        <f>IF(ISNA(VLOOKUP(#REF!,'[2]CMTS Part D'!#REF!,40,FALSE)),"Not Submitted",IF(VLOOKUP(#REF!,'[2]CMTS Part D'!#REF!,40,FALSE)="","",(VLOOKUP(#REF!,'[2]CMTS Part D'!#REF!,40,FALSE))))</f>
        <v>#REF!</v>
      </c>
      <c r="AC35" s="165">
        <v>0</v>
      </c>
      <c r="AD35" s="165"/>
      <c r="AE35" s="165"/>
      <c r="AF35" s="89" t="e">
        <f>IF(ISNA(VLOOKUP(#REF!,'[2]CMTS Part D'!#REF!,40,FALSE)),"Not Submitted",IF(VLOOKUP(#REF!,'[2]CMTS Part D'!#REF!,40,FALSE)="","",(VLOOKUP(#REF!,'[2]CMTS Part D'!#REF!,40,FALSE))))</f>
        <v>#REF!</v>
      </c>
    </row>
    <row r="36" spans="1:32" ht="15">
      <c r="A36" s="153" t="s">
        <v>82</v>
      </c>
      <c r="B36" s="153"/>
      <c r="C36" s="153"/>
      <c r="D36" s="153"/>
      <c r="E36" s="153"/>
      <c r="F36" s="168"/>
      <c r="G36" s="168"/>
      <c r="H36" s="168"/>
      <c r="I36" s="161">
        <v>32212</v>
      </c>
      <c r="J36" s="161"/>
      <c r="K36" s="161"/>
      <c r="L36" s="90"/>
      <c r="N36" s="161">
        <v>44575.49</v>
      </c>
      <c r="O36" s="161"/>
      <c r="P36" s="161"/>
      <c r="Q36" s="91"/>
      <c r="S36" s="161">
        <v>37386.34</v>
      </c>
      <c r="T36" s="161"/>
      <c r="U36" s="161"/>
      <c r="V36" s="91"/>
      <c r="X36" s="161">
        <v>35247.119999999995</v>
      </c>
      <c r="Y36" s="161"/>
      <c r="Z36" s="161"/>
      <c r="AA36" s="91"/>
      <c r="AC36" s="161">
        <v>39132.06</v>
      </c>
      <c r="AD36" s="161"/>
      <c r="AE36" s="161"/>
      <c r="AF36" s="91"/>
    </row>
    <row r="37" spans="9:32" ht="15">
      <c r="I37" s="96"/>
      <c r="J37" s="96"/>
      <c r="K37" s="96"/>
      <c r="L37" s="97"/>
      <c r="N37" s="96"/>
      <c r="O37" s="96"/>
      <c r="P37" s="96"/>
      <c r="Q37" s="98"/>
      <c r="S37" s="96"/>
      <c r="T37" s="96"/>
      <c r="U37" s="96"/>
      <c r="V37" s="98"/>
      <c r="X37" s="96"/>
      <c r="Y37" s="96"/>
      <c r="Z37" s="96"/>
      <c r="AA37" s="98"/>
      <c r="AC37" s="96"/>
      <c r="AD37" s="96"/>
      <c r="AE37" s="96"/>
      <c r="AF37" s="98"/>
    </row>
    <row r="38" spans="1:32" ht="15">
      <c r="A38" s="144" t="s">
        <v>83</v>
      </c>
      <c r="B38" s="144"/>
      <c r="C38" s="144"/>
      <c r="D38" s="144"/>
      <c r="E38" s="144"/>
      <c r="F38" s="155"/>
      <c r="G38" s="155"/>
      <c r="H38" s="155"/>
      <c r="I38" s="152">
        <v>88225</v>
      </c>
      <c r="J38" s="152"/>
      <c r="K38" s="152"/>
      <c r="L38" s="94"/>
      <c r="N38" s="152">
        <v>88359.34</v>
      </c>
      <c r="O38" s="152"/>
      <c r="P38" s="152"/>
      <c r="Q38" s="95"/>
      <c r="S38" s="152">
        <v>85644.33</v>
      </c>
      <c r="T38" s="152"/>
      <c r="U38" s="152"/>
      <c r="V38" s="95"/>
      <c r="X38" s="152">
        <v>83976.39</v>
      </c>
      <c r="Y38" s="152"/>
      <c r="Z38" s="152"/>
      <c r="AA38" s="95"/>
      <c r="AC38" s="152">
        <v>86735.06</v>
      </c>
      <c r="AD38" s="152"/>
      <c r="AE38" s="152"/>
      <c r="AF38" s="95"/>
    </row>
    <row r="39" spans="1:32" ht="15">
      <c r="A39" s="144" t="s">
        <v>84</v>
      </c>
      <c r="B39" s="144"/>
      <c r="C39" s="144"/>
      <c r="D39" s="144"/>
      <c r="E39" s="144"/>
      <c r="F39" s="156"/>
      <c r="G39" s="156"/>
      <c r="H39" s="156"/>
      <c r="I39" s="154">
        <v>0</v>
      </c>
      <c r="J39" s="154"/>
      <c r="K39" s="154"/>
      <c r="L39" s="88"/>
      <c r="N39" s="154">
        <v>0</v>
      </c>
      <c r="O39" s="154"/>
      <c r="P39" s="154"/>
      <c r="Q39" s="89"/>
      <c r="S39" s="154">
        <v>0</v>
      </c>
      <c r="T39" s="154"/>
      <c r="U39" s="154"/>
      <c r="V39" s="89"/>
      <c r="X39" s="154">
        <v>0</v>
      </c>
      <c r="Y39" s="154"/>
      <c r="Z39" s="154"/>
      <c r="AA39" s="89"/>
      <c r="AC39" s="154">
        <v>0</v>
      </c>
      <c r="AD39" s="154"/>
      <c r="AE39" s="154"/>
      <c r="AF39" s="89"/>
    </row>
    <row r="40" spans="1:32" ht="15">
      <c r="A40" s="144" t="s">
        <v>85</v>
      </c>
      <c r="B40" s="144"/>
      <c r="C40" s="144"/>
      <c r="D40" s="144"/>
      <c r="E40" s="144"/>
      <c r="F40" s="159"/>
      <c r="G40" s="159"/>
      <c r="H40" s="159"/>
      <c r="I40" s="154">
        <v>0</v>
      </c>
      <c r="J40" s="154"/>
      <c r="K40" s="154"/>
      <c r="L40" s="88"/>
      <c r="N40" s="154">
        <v>0</v>
      </c>
      <c r="O40" s="154"/>
      <c r="P40" s="154"/>
      <c r="Q40" s="89"/>
      <c r="S40" s="154">
        <v>0</v>
      </c>
      <c r="T40" s="154"/>
      <c r="U40" s="154"/>
      <c r="V40" s="89"/>
      <c r="X40" s="154">
        <v>0</v>
      </c>
      <c r="Y40" s="154"/>
      <c r="Z40" s="154"/>
      <c r="AA40" s="89"/>
      <c r="AC40" s="154">
        <v>0</v>
      </c>
      <c r="AD40" s="154"/>
      <c r="AE40" s="154"/>
      <c r="AF40" s="89"/>
    </row>
    <row r="41" spans="1:32" ht="15">
      <c r="A41" s="144" t="s">
        <v>86</v>
      </c>
      <c r="B41" s="144"/>
      <c r="C41" s="144"/>
      <c r="D41" s="144"/>
      <c r="E41" s="144"/>
      <c r="F41" s="159"/>
      <c r="G41" s="159"/>
      <c r="H41" s="159"/>
      <c r="I41" s="154">
        <v>6488</v>
      </c>
      <c r="J41" s="154"/>
      <c r="K41" s="154"/>
      <c r="L41" s="88"/>
      <c r="N41" s="154">
        <v>5293.87</v>
      </c>
      <c r="O41" s="154"/>
      <c r="P41" s="154"/>
      <c r="Q41" s="89"/>
      <c r="S41" s="154">
        <v>4474.83</v>
      </c>
      <c r="T41" s="154"/>
      <c r="U41" s="154"/>
      <c r="V41" s="89"/>
      <c r="X41" s="154">
        <v>5594.87</v>
      </c>
      <c r="Y41" s="154"/>
      <c r="Z41" s="154"/>
      <c r="AA41" s="89"/>
      <c r="AC41" s="154">
        <v>4708.56</v>
      </c>
      <c r="AD41" s="154"/>
      <c r="AE41" s="154"/>
      <c r="AF41" s="89"/>
    </row>
    <row r="42" spans="1:32" ht="15">
      <c r="A42" s="144" t="s">
        <v>87</v>
      </c>
      <c r="B42" s="144"/>
      <c r="C42" s="144"/>
      <c r="D42" s="144"/>
      <c r="E42" s="144"/>
      <c r="F42" s="151"/>
      <c r="G42" s="151"/>
      <c r="H42" s="151"/>
      <c r="I42" s="152">
        <v>21430</v>
      </c>
      <c r="J42" s="152"/>
      <c r="K42" s="152"/>
      <c r="L42" s="88"/>
      <c r="N42" s="152">
        <v>24843.68</v>
      </c>
      <c r="O42" s="152"/>
      <c r="P42" s="152"/>
      <c r="Q42" s="89"/>
      <c r="S42" s="152">
        <v>26934.24</v>
      </c>
      <c r="T42" s="152"/>
      <c r="U42" s="152"/>
      <c r="V42" s="89"/>
      <c r="X42" s="152">
        <v>25005.06</v>
      </c>
      <c r="Y42" s="152"/>
      <c r="Z42" s="152"/>
      <c r="AA42" s="89"/>
      <c r="AC42" s="152">
        <v>17520.14</v>
      </c>
      <c r="AD42" s="152"/>
      <c r="AE42" s="152"/>
      <c r="AF42" s="89"/>
    </row>
    <row r="43" spans="1:32" ht="15.75" thickBot="1">
      <c r="A43" s="150" t="s">
        <v>74</v>
      </c>
      <c r="B43" s="150"/>
      <c r="C43" s="150"/>
      <c r="D43" s="150"/>
      <c r="E43" s="150"/>
      <c r="F43" s="167"/>
      <c r="G43" s="167"/>
      <c r="H43" s="167"/>
      <c r="I43" s="165">
        <v>0</v>
      </c>
      <c r="J43" s="165"/>
      <c r="K43" s="165"/>
      <c r="L43" s="88" t="e">
        <f>IF(ISNA(VLOOKUP(#REF!,'[2]CMTS Part D'!#REF!,48,FALSE)),"Not Submitted",IF(VLOOKUP(#REF!,'[2]CMTS Part D'!#REF!,48,FALSE)="","",(VLOOKUP(#REF!,'[2]CMTS Part D'!#REF!,48,FALSE))))</f>
        <v>#REF!</v>
      </c>
      <c r="N43" s="165">
        <v>0</v>
      </c>
      <c r="O43" s="165"/>
      <c r="P43" s="165"/>
      <c r="Q43" s="89" t="e">
        <f>IF(ISNA(VLOOKUP(#REF!,'[2]CMTS Part D'!#REF!,48,FALSE)),"Not Submitted",IF(VLOOKUP(#REF!,'[2]CMTS Part D'!#REF!,48,FALSE)="","",(VLOOKUP(#REF!,'[2]CMTS Part D'!#REF!,48,FALSE))))</f>
        <v>#REF!</v>
      </c>
      <c r="S43" s="165">
        <v>0</v>
      </c>
      <c r="T43" s="165"/>
      <c r="U43" s="165"/>
      <c r="V43" s="89" t="e">
        <f>IF(ISNA(VLOOKUP(#REF!,'[2]CMTS Part D'!#REF!,48,FALSE)),"Not Submitted",IF(VLOOKUP(#REF!,'[2]CMTS Part D'!#REF!,48,FALSE)="","",(VLOOKUP(#REF!,'[2]CMTS Part D'!#REF!,48,FALSE))))</f>
        <v>#REF!</v>
      </c>
      <c r="X43" s="165">
        <v>0</v>
      </c>
      <c r="Y43" s="165"/>
      <c r="Z43" s="165"/>
      <c r="AA43" s="89" t="e">
        <f>IF(ISNA(VLOOKUP(#REF!,'[2]CMTS Part D'!#REF!,48,FALSE)),"Not Submitted",IF(VLOOKUP(#REF!,'[2]CMTS Part D'!#REF!,48,FALSE)="","",(VLOOKUP(#REF!,'[2]CMTS Part D'!#REF!,48,FALSE))))</f>
        <v>#REF!</v>
      </c>
      <c r="AC43" s="165">
        <v>0</v>
      </c>
      <c r="AD43" s="165"/>
      <c r="AE43" s="165"/>
      <c r="AF43" s="89" t="e">
        <f>IF(ISNA(VLOOKUP(#REF!,'[2]CMTS Part D'!#REF!,48,FALSE)),"Not Submitted",IF(VLOOKUP(#REF!,'[2]CMTS Part D'!#REF!,48,FALSE)="","",(VLOOKUP(#REF!,'[2]CMTS Part D'!#REF!,48,FALSE))))</f>
        <v>#REF!</v>
      </c>
    </row>
    <row r="44" spans="1:32" ht="15">
      <c r="A44" s="153" t="s">
        <v>88</v>
      </c>
      <c r="B44" s="153"/>
      <c r="C44" s="153"/>
      <c r="D44" s="153"/>
      <c r="E44" s="153"/>
      <c r="F44" s="168"/>
      <c r="G44" s="168"/>
      <c r="H44" s="168"/>
      <c r="I44" s="161">
        <v>116143</v>
      </c>
      <c r="J44" s="161"/>
      <c r="K44" s="161"/>
      <c r="L44" s="90"/>
      <c r="N44" s="161">
        <v>118496.88999999998</v>
      </c>
      <c r="O44" s="161"/>
      <c r="P44" s="161"/>
      <c r="Q44" s="91"/>
      <c r="S44" s="161">
        <v>117053.40000000001</v>
      </c>
      <c r="T44" s="161"/>
      <c r="U44" s="161"/>
      <c r="V44" s="91"/>
      <c r="X44" s="161">
        <v>114576.31999999999</v>
      </c>
      <c r="Y44" s="161"/>
      <c r="Z44" s="161"/>
      <c r="AA44" s="91"/>
      <c r="AC44" s="161">
        <v>108963.76</v>
      </c>
      <c r="AD44" s="161"/>
      <c r="AE44" s="161"/>
      <c r="AF44" s="91"/>
    </row>
    <row r="45" spans="9:32" ht="15">
      <c r="I45" s="96"/>
      <c r="J45" s="96"/>
      <c r="K45" s="96"/>
      <c r="L45" s="97"/>
      <c r="N45" s="96"/>
      <c r="O45" s="96"/>
      <c r="P45" s="96"/>
      <c r="Q45" s="98"/>
      <c r="S45" s="96"/>
      <c r="T45" s="96"/>
      <c r="U45" s="96"/>
      <c r="V45" s="98"/>
      <c r="X45" s="96"/>
      <c r="Y45" s="96"/>
      <c r="Z45" s="96"/>
      <c r="AA45" s="98"/>
      <c r="AC45" s="96"/>
      <c r="AD45" s="96"/>
      <c r="AE45" s="96"/>
      <c r="AF45" s="98"/>
    </row>
    <row r="46" spans="1:32" ht="15">
      <c r="A46" s="144" t="s">
        <v>89</v>
      </c>
      <c r="B46" s="144"/>
      <c r="C46" s="144"/>
      <c r="D46" s="144"/>
      <c r="E46" s="144"/>
      <c r="F46" s="155"/>
      <c r="G46" s="155"/>
      <c r="H46" s="155"/>
      <c r="I46" s="152">
        <v>28097</v>
      </c>
      <c r="J46" s="152"/>
      <c r="K46" s="152"/>
      <c r="L46" s="94"/>
      <c r="N46" s="152">
        <v>28336.43</v>
      </c>
      <c r="O46" s="152"/>
      <c r="P46" s="152"/>
      <c r="Q46" s="95"/>
      <c r="S46" s="152">
        <v>29476.59</v>
      </c>
      <c r="T46" s="152"/>
      <c r="U46" s="152"/>
      <c r="V46" s="95"/>
      <c r="X46" s="152">
        <v>28298.01</v>
      </c>
      <c r="Y46" s="152"/>
      <c r="Z46" s="152"/>
      <c r="AA46" s="95"/>
      <c r="AC46" s="152">
        <v>27887.34</v>
      </c>
      <c r="AD46" s="152"/>
      <c r="AE46" s="152"/>
      <c r="AF46" s="95"/>
    </row>
    <row r="47" spans="1:32" ht="15">
      <c r="A47" s="144" t="s">
        <v>90</v>
      </c>
      <c r="B47" s="144"/>
      <c r="C47" s="144"/>
      <c r="D47" s="144"/>
      <c r="E47" s="144"/>
      <c r="F47" s="156"/>
      <c r="G47" s="156"/>
      <c r="H47" s="156"/>
      <c r="I47" s="154">
        <v>67304</v>
      </c>
      <c r="J47" s="154"/>
      <c r="K47" s="154"/>
      <c r="L47" s="88"/>
      <c r="N47" s="154">
        <v>57941.75</v>
      </c>
      <c r="O47" s="154"/>
      <c r="P47" s="154"/>
      <c r="Q47" s="89"/>
      <c r="S47" s="154">
        <v>46248.4</v>
      </c>
      <c r="T47" s="154"/>
      <c r="U47" s="154"/>
      <c r="V47" s="89"/>
      <c r="X47" s="154">
        <v>44567.67</v>
      </c>
      <c r="Y47" s="154"/>
      <c r="Z47" s="154"/>
      <c r="AA47" s="89"/>
      <c r="AC47" s="154">
        <v>52701.31</v>
      </c>
      <c r="AD47" s="154"/>
      <c r="AE47" s="154"/>
      <c r="AF47" s="89"/>
    </row>
    <row r="48" spans="1:32" ht="15">
      <c r="A48" s="144" t="s">
        <v>91</v>
      </c>
      <c r="B48" s="144"/>
      <c r="C48" s="144"/>
      <c r="D48" s="144"/>
      <c r="E48" s="144"/>
      <c r="F48" s="159"/>
      <c r="G48" s="159"/>
      <c r="H48" s="159"/>
      <c r="I48" s="154">
        <v>0</v>
      </c>
      <c r="J48" s="154"/>
      <c r="K48" s="154"/>
      <c r="L48" s="88" t="e">
        <f>IF(ISNA(VLOOKUP(#REF!,'[2]CMTS Part D'!#REF!,55,FALSE)),"Not Submitted",IF(VLOOKUP(#REF!,'[2]CMTS Part D'!#REF!,55,FALSE)="","",(VLOOKUP(#REF!,'[2]CMTS Part D'!#REF!,55,FALSE))))</f>
        <v>#REF!</v>
      </c>
      <c r="N48" s="154">
        <v>5968.25</v>
      </c>
      <c r="O48" s="154"/>
      <c r="P48" s="154"/>
      <c r="Q48" s="89"/>
      <c r="S48" s="154">
        <v>1986</v>
      </c>
      <c r="T48" s="154"/>
      <c r="U48" s="154"/>
      <c r="V48" s="89"/>
      <c r="X48" s="154">
        <v>0</v>
      </c>
      <c r="Y48" s="154"/>
      <c r="Z48" s="154"/>
      <c r="AA48" s="89"/>
      <c r="AC48" s="154">
        <v>0</v>
      </c>
      <c r="AD48" s="154"/>
      <c r="AE48" s="154"/>
      <c r="AF48" s="89"/>
    </row>
    <row r="49" spans="1:32" ht="15">
      <c r="A49" s="144" t="s">
        <v>92</v>
      </c>
      <c r="B49" s="144"/>
      <c r="C49" s="144"/>
      <c r="D49" s="144"/>
      <c r="E49" s="144"/>
      <c r="F49" s="159"/>
      <c r="G49" s="159"/>
      <c r="H49" s="159"/>
      <c r="I49" s="154">
        <v>10800</v>
      </c>
      <c r="J49" s="154"/>
      <c r="K49" s="154"/>
      <c r="L49" s="99" t="e">
        <f>(I49/'[2]Project Summary'!Q20)</f>
        <v>#VALUE!</v>
      </c>
      <c r="N49" s="154">
        <v>11179</v>
      </c>
      <c r="O49" s="154"/>
      <c r="P49" s="154"/>
      <c r="Q49" s="89"/>
      <c r="S49" s="154">
        <v>10800</v>
      </c>
      <c r="T49" s="154"/>
      <c r="U49" s="154"/>
      <c r="V49" s="89"/>
      <c r="X49" s="154">
        <v>11280</v>
      </c>
      <c r="Y49" s="154"/>
      <c r="Z49" s="154"/>
      <c r="AA49" s="89"/>
      <c r="AC49" s="154">
        <v>0</v>
      </c>
      <c r="AD49" s="154"/>
      <c r="AE49" s="154"/>
      <c r="AF49" s="89"/>
    </row>
    <row r="50" spans="1:32" ht="15">
      <c r="A50" s="144" t="s">
        <v>93</v>
      </c>
      <c r="B50" s="144"/>
      <c r="C50" s="144"/>
      <c r="D50" s="144"/>
      <c r="E50" s="144"/>
      <c r="F50" s="151"/>
      <c r="G50" s="151"/>
      <c r="H50" s="151"/>
      <c r="I50" s="152">
        <v>0</v>
      </c>
      <c r="J50" s="152"/>
      <c r="K50" s="152"/>
      <c r="L50" s="88"/>
      <c r="N50" s="152">
        <v>0</v>
      </c>
      <c r="O50" s="152"/>
      <c r="P50" s="152"/>
      <c r="Q50" s="89"/>
      <c r="S50" s="152">
        <v>0</v>
      </c>
      <c r="T50" s="152"/>
      <c r="U50" s="152"/>
      <c r="V50" s="89"/>
      <c r="X50" s="152">
        <v>0</v>
      </c>
      <c r="Y50" s="152"/>
      <c r="Z50" s="152"/>
      <c r="AA50" s="89"/>
      <c r="AC50" s="152">
        <v>0</v>
      </c>
      <c r="AD50" s="152"/>
      <c r="AE50" s="152"/>
      <c r="AF50" s="89"/>
    </row>
    <row r="51" spans="1:32" ht="15">
      <c r="A51" s="144" t="s">
        <v>94</v>
      </c>
      <c r="B51" s="144"/>
      <c r="C51" s="144"/>
      <c r="D51" s="144"/>
      <c r="E51" s="144"/>
      <c r="F51" s="155"/>
      <c r="G51" s="155"/>
      <c r="H51" s="155"/>
      <c r="I51" s="152">
        <v>0</v>
      </c>
      <c r="J51" s="152"/>
      <c r="K51" s="152"/>
      <c r="L51" s="88"/>
      <c r="N51" s="152">
        <v>0</v>
      </c>
      <c r="O51" s="152"/>
      <c r="P51" s="152"/>
      <c r="Q51" s="89"/>
      <c r="S51" s="152">
        <v>0</v>
      </c>
      <c r="T51" s="152"/>
      <c r="U51" s="152"/>
      <c r="V51" s="89"/>
      <c r="X51" s="152">
        <v>0</v>
      </c>
      <c r="Y51" s="152"/>
      <c r="Z51" s="152"/>
      <c r="AA51" s="89"/>
      <c r="AC51" s="152">
        <v>0</v>
      </c>
      <c r="AD51" s="152"/>
      <c r="AE51" s="152"/>
      <c r="AF51" s="89"/>
    </row>
    <row r="52" spans="1:32" ht="15">
      <c r="A52" s="144" t="s">
        <v>95</v>
      </c>
      <c r="B52" s="144"/>
      <c r="C52" s="144"/>
      <c r="D52" s="144"/>
      <c r="E52" s="144"/>
      <c r="F52" s="159"/>
      <c r="G52" s="159"/>
      <c r="H52" s="159"/>
      <c r="I52" s="154">
        <v>4320</v>
      </c>
      <c r="J52" s="154"/>
      <c r="K52" s="154"/>
      <c r="L52" s="88"/>
      <c r="N52" s="154">
        <v>4320</v>
      </c>
      <c r="O52" s="154"/>
      <c r="P52" s="154"/>
      <c r="Q52" s="89"/>
      <c r="S52" s="154">
        <v>4320</v>
      </c>
      <c r="T52" s="154"/>
      <c r="U52" s="154"/>
      <c r="V52" s="89"/>
      <c r="X52" s="154">
        <v>1080</v>
      </c>
      <c r="Y52" s="154"/>
      <c r="Z52" s="154"/>
      <c r="AA52" s="89"/>
      <c r="AC52" s="154">
        <v>1080</v>
      </c>
      <c r="AD52" s="154"/>
      <c r="AE52" s="154"/>
      <c r="AF52" s="89"/>
    </row>
    <row r="53" spans="1:32" ht="15">
      <c r="A53" s="144" t="s">
        <v>96</v>
      </c>
      <c r="B53" s="144"/>
      <c r="C53" s="144"/>
      <c r="D53" s="144"/>
      <c r="E53" s="144"/>
      <c r="F53" s="151"/>
      <c r="G53" s="151"/>
      <c r="H53" s="151"/>
      <c r="I53" s="152">
        <v>0</v>
      </c>
      <c r="J53" s="152"/>
      <c r="K53" s="152"/>
      <c r="L53" s="88"/>
      <c r="N53" s="152">
        <v>0</v>
      </c>
      <c r="O53" s="152"/>
      <c r="P53" s="152"/>
      <c r="Q53" s="89"/>
      <c r="S53" s="152">
        <v>0</v>
      </c>
      <c r="T53" s="152"/>
      <c r="U53" s="152"/>
      <c r="V53" s="89"/>
      <c r="X53" s="152">
        <v>0</v>
      </c>
      <c r="Y53" s="152"/>
      <c r="Z53" s="152"/>
      <c r="AA53" s="89"/>
      <c r="AC53" s="152">
        <v>0</v>
      </c>
      <c r="AD53" s="152"/>
      <c r="AE53" s="152"/>
      <c r="AF53" s="89"/>
    </row>
    <row r="54" spans="1:32" ht="15.75" thickBot="1">
      <c r="A54" s="150" t="s">
        <v>74</v>
      </c>
      <c r="B54" s="150"/>
      <c r="C54" s="150"/>
      <c r="D54" s="150"/>
      <c r="E54" s="150"/>
      <c r="F54" s="167"/>
      <c r="G54" s="167"/>
      <c r="H54" s="167"/>
      <c r="I54" s="165">
        <v>0</v>
      </c>
      <c r="J54" s="165"/>
      <c r="K54" s="165"/>
      <c r="L54" s="88" t="e">
        <f>IF(ISNA(VLOOKUP(#REF!,'[2]CMTS Part D'!#REF!,63,FALSE)),"Not Submitted",IF(VLOOKUP(#REF!,'[2]CMTS Part D'!#REF!,63,FALSE)="","",(VLOOKUP(#REF!,'[2]CMTS Part D'!#REF!,63,FALSE))))</f>
        <v>#REF!</v>
      </c>
      <c r="N54" s="165">
        <v>0</v>
      </c>
      <c r="O54" s="165"/>
      <c r="P54" s="165"/>
      <c r="Q54" s="89" t="e">
        <f>IF(ISNA(VLOOKUP(#REF!,'[2]CMTS Part D'!#REF!,63,FALSE)),"Not Submitted",IF(VLOOKUP(#REF!,'[2]CMTS Part D'!#REF!,63,FALSE)="","",(VLOOKUP(#REF!,'[2]CMTS Part D'!#REF!,63,FALSE))))</f>
        <v>#REF!</v>
      </c>
      <c r="S54" s="165">
        <v>876159</v>
      </c>
      <c r="T54" s="165"/>
      <c r="U54" s="165"/>
      <c r="V54" s="89" t="e">
        <f>IF(ISNA(VLOOKUP(#REF!,'[2]CMTS Part D'!#REF!,63,FALSE)),"Not Submitted",IF(VLOOKUP(#REF!,'[2]CMTS Part D'!#REF!,63,FALSE)="","",(VLOOKUP(#REF!,'[2]CMTS Part D'!#REF!,63,FALSE))))</f>
        <v>#REF!</v>
      </c>
      <c r="X54" s="165">
        <v>791954.21</v>
      </c>
      <c r="Y54" s="165"/>
      <c r="Z54" s="165"/>
      <c r="AA54" s="89" t="e">
        <f>IF(ISNA(VLOOKUP(#REF!,'[2]CMTS Part D'!#REF!,63,FALSE)),"Not Submitted",IF(VLOOKUP(#REF!,'[2]CMTS Part D'!#REF!,63,FALSE)="","",(VLOOKUP(#REF!,'[2]CMTS Part D'!#REF!,63,FALSE))))</f>
        <v>#REF!</v>
      </c>
      <c r="AC54" s="165">
        <v>527201.96</v>
      </c>
      <c r="AD54" s="165"/>
      <c r="AE54" s="165"/>
      <c r="AF54" s="89" t="e">
        <f>IF(ISNA(VLOOKUP(#REF!,'[2]CMTS Part D'!#REF!,63,FALSE)),"Not Submitted",IF(VLOOKUP(#REF!,'[2]CMTS Part D'!#REF!,63,FALSE)="","",(VLOOKUP(#REF!,'[2]CMTS Part D'!#REF!,63,FALSE))))</f>
        <v>#REF!</v>
      </c>
    </row>
    <row r="55" spans="1:32" ht="15">
      <c r="A55" s="153" t="s">
        <v>97</v>
      </c>
      <c r="B55" s="153"/>
      <c r="C55" s="153"/>
      <c r="D55" s="153"/>
      <c r="E55" s="153"/>
      <c r="F55" s="168"/>
      <c r="G55" s="168"/>
      <c r="H55" s="168"/>
      <c r="I55" s="161">
        <v>110521</v>
      </c>
      <c r="J55" s="161"/>
      <c r="K55" s="161"/>
      <c r="L55" s="90"/>
      <c r="N55" s="161">
        <v>107745.43</v>
      </c>
      <c r="O55" s="161"/>
      <c r="P55" s="161"/>
      <c r="Q55" s="91"/>
      <c r="S55" s="161">
        <v>968989.99</v>
      </c>
      <c r="T55" s="161"/>
      <c r="U55" s="161"/>
      <c r="V55" s="91"/>
      <c r="X55" s="161">
        <v>877179.8899999999</v>
      </c>
      <c r="Y55" s="161"/>
      <c r="Z55" s="161"/>
      <c r="AA55" s="91"/>
      <c r="AC55" s="161">
        <v>608870.61</v>
      </c>
      <c r="AD55" s="161"/>
      <c r="AE55" s="161"/>
      <c r="AF55" s="91"/>
    </row>
    <row r="56" spans="9:32" ht="15">
      <c r="I56" s="96"/>
      <c r="J56" s="96"/>
      <c r="K56" s="96"/>
      <c r="L56" s="97"/>
      <c r="N56" s="96"/>
      <c r="O56" s="96"/>
      <c r="P56" s="96"/>
      <c r="Q56" s="98"/>
      <c r="S56" s="96"/>
      <c r="T56" s="96"/>
      <c r="U56" s="96"/>
      <c r="V56" s="98"/>
      <c r="X56" s="96"/>
      <c r="Y56" s="96"/>
      <c r="Z56" s="96"/>
      <c r="AA56" s="98"/>
      <c r="AC56" s="96"/>
      <c r="AD56" s="96"/>
      <c r="AE56" s="96"/>
      <c r="AF56" s="98"/>
    </row>
    <row r="57" spans="1:32" ht="15">
      <c r="A57" s="162" t="s">
        <v>98</v>
      </c>
      <c r="B57" s="162"/>
      <c r="C57" s="162"/>
      <c r="D57" s="162"/>
      <c r="E57" s="162"/>
      <c r="F57" s="156"/>
      <c r="G57" s="156"/>
      <c r="H57" s="169"/>
      <c r="I57" s="170">
        <v>419659</v>
      </c>
      <c r="J57" s="170"/>
      <c r="K57" s="171"/>
      <c r="L57" s="94"/>
      <c r="N57" s="170">
        <v>432478.50999999995</v>
      </c>
      <c r="O57" s="170"/>
      <c r="P57" s="171"/>
      <c r="Q57" s="95"/>
      <c r="S57" s="170">
        <v>1283073.31</v>
      </c>
      <c r="T57" s="170"/>
      <c r="U57" s="171"/>
      <c r="V57" s="95"/>
      <c r="X57" s="170">
        <v>1183335.3499999999</v>
      </c>
      <c r="Y57" s="170"/>
      <c r="Z57" s="171"/>
      <c r="AA57" s="95"/>
      <c r="AC57" s="170">
        <v>912920.33</v>
      </c>
      <c r="AD57" s="170"/>
      <c r="AE57" s="171"/>
      <c r="AF57" s="95"/>
    </row>
    <row r="58" spans="1:32" ht="15">
      <c r="A58" s="162" t="s">
        <v>99</v>
      </c>
      <c r="B58" s="162"/>
      <c r="C58" s="162"/>
      <c r="D58" s="162"/>
      <c r="E58" s="162"/>
      <c r="F58" s="156"/>
      <c r="G58" s="156"/>
      <c r="H58" s="169"/>
      <c r="I58" s="170">
        <v>234682</v>
      </c>
      <c r="J58" s="170"/>
      <c r="K58" s="171"/>
      <c r="L58" s="90"/>
      <c r="N58" s="170">
        <v>185635.06</v>
      </c>
      <c r="O58" s="170"/>
      <c r="P58" s="171"/>
      <c r="Q58" s="91"/>
      <c r="S58" s="170">
        <v>-707258.8700000001</v>
      </c>
      <c r="T58" s="170"/>
      <c r="U58" s="171"/>
      <c r="V58" s="91"/>
      <c r="X58" s="170">
        <v>-651948.4899999999</v>
      </c>
      <c r="Y58" s="170"/>
      <c r="Z58" s="171"/>
      <c r="AA58" s="91"/>
      <c r="AC58" s="170">
        <v>-397858.77</v>
      </c>
      <c r="AD58" s="170"/>
      <c r="AE58" s="171"/>
      <c r="AF58" s="91"/>
    </row>
    <row r="59" spans="9:32" ht="15">
      <c r="I59" s="96"/>
      <c r="J59" s="96"/>
      <c r="K59" s="96"/>
      <c r="L59" s="97"/>
      <c r="N59" s="96"/>
      <c r="O59" s="96"/>
      <c r="P59" s="96"/>
      <c r="Q59" s="98"/>
      <c r="S59" s="96"/>
      <c r="T59" s="96"/>
      <c r="U59" s="96"/>
      <c r="V59" s="98"/>
      <c r="X59" s="96"/>
      <c r="Y59" s="96"/>
      <c r="Z59" s="96"/>
      <c r="AA59" s="98"/>
      <c r="AC59" s="96"/>
      <c r="AD59" s="96"/>
      <c r="AE59" s="96"/>
      <c r="AF59" s="98"/>
    </row>
    <row r="60" spans="1:32" ht="15">
      <c r="A60" s="144" t="s">
        <v>100</v>
      </c>
      <c r="B60" s="144"/>
      <c r="C60" s="144"/>
      <c r="D60" s="144"/>
      <c r="E60" s="144"/>
      <c r="F60" s="159"/>
      <c r="G60" s="159"/>
      <c r="H60" s="159"/>
      <c r="I60" s="154">
        <v>-103860</v>
      </c>
      <c r="J60" s="154"/>
      <c r="K60" s="154"/>
      <c r="L60" s="94"/>
      <c r="N60" s="154">
        <v>-105450</v>
      </c>
      <c r="O60" s="154"/>
      <c r="P60" s="154"/>
      <c r="Q60" s="95"/>
      <c r="S60" s="154">
        <v>-108293</v>
      </c>
      <c r="T60" s="154"/>
      <c r="U60" s="154"/>
      <c r="V60" s="95"/>
      <c r="X60" s="154">
        <v>-109158</v>
      </c>
      <c r="Y60" s="154"/>
      <c r="Z60" s="154"/>
      <c r="AA60" s="95"/>
      <c r="AC60" s="154">
        <v>106858.76</v>
      </c>
      <c r="AD60" s="154"/>
      <c r="AE60" s="154"/>
      <c r="AF60" s="95"/>
    </row>
    <row r="61" spans="1:32" ht="15">
      <c r="A61" s="144" t="s">
        <v>101</v>
      </c>
      <c r="B61" s="144"/>
      <c r="C61" s="144"/>
      <c r="D61" s="144"/>
      <c r="E61" s="144"/>
      <c r="F61" s="151"/>
      <c r="G61" s="151"/>
      <c r="H61" s="151"/>
      <c r="I61" s="172">
        <v>0</v>
      </c>
      <c r="J61" s="173"/>
      <c r="K61" s="174"/>
      <c r="L61" s="88"/>
      <c r="N61" s="152">
        <v>-105450</v>
      </c>
      <c r="O61" s="152"/>
      <c r="P61" s="152"/>
      <c r="Q61" s="89"/>
      <c r="S61" s="152">
        <v>0</v>
      </c>
      <c r="T61" s="152"/>
      <c r="U61" s="152"/>
      <c r="V61" s="89"/>
      <c r="X61" s="152">
        <v>0</v>
      </c>
      <c r="Y61" s="152"/>
      <c r="Z61" s="152"/>
      <c r="AA61" s="89"/>
      <c r="AC61" s="152">
        <v>0</v>
      </c>
      <c r="AD61" s="152"/>
      <c r="AE61" s="152"/>
      <c r="AF61" s="89"/>
    </row>
    <row r="62" spans="1:32" ht="15.75" thickBot="1">
      <c r="A62" s="150" t="s">
        <v>102</v>
      </c>
      <c r="B62" s="150"/>
      <c r="C62" s="150"/>
      <c r="D62" s="150"/>
      <c r="E62" s="150"/>
      <c r="F62" s="167"/>
      <c r="G62" s="167"/>
      <c r="H62" s="167"/>
      <c r="I62" s="175">
        <v>0</v>
      </c>
      <c r="J62" s="176"/>
      <c r="K62" s="177"/>
      <c r="L62" s="88"/>
      <c r="N62" s="165">
        <v>-105450</v>
      </c>
      <c r="O62" s="165"/>
      <c r="P62" s="165"/>
      <c r="Q62" s="89"/>
      <c r="S62" s="165">
        <v>0</v>
      </c>
      <c r="T62" s="165"/>
      <c r="U62" s="165"/>
      <c r="V62" s="89"/>
      <c r="X62" s="165">
        <v>0</v>
      </c>
      <c r="Y62" s="165"/>
      <c r="Z62" s="165"/>
      <c r="AA62" s="89"/>
      <c r="AC62" s="165">
        <v>0</v>
      </c>
      <c r="AD62" s="165"/>
      <c r="AE62" s="165"/>
      <c r="AF62" s="89"/>
    </row>
    <row r="63" spans="1:32" ht="15">
      <c r="A63" s="153" t="s">
        <v>103</v>
      </c>
      <c r="B63" s="153"/>
      <c r="C63" s="153"/>
      <c r="D63" s="153"/>
      <c r="E63" s="153"/>
      <c r="F63" s="168"/>
      <c r="G63" s="168"/>
      <c r="H63" s="168"/>
      <c r="I63" s="178">
        <v>-103860</v>
      </c>
      <c r="J63" s="178"/>
      <c r="K63" s="178"/>
      <c r="L63" s="90"/>
      <c r="N63" s="178">
        <v>-105450</v>
      </c>
      <c r="O63" s="178"/>
      <c r="P63" s="178"/>
      <c r="Q63" s="91"/>
      <c r="S63" s="178">
        <v>-108293</v>
      </c>
      <c r="T63" s="178"/>
      <c r="U63" s="178"/>
      <c r="V63" s="91"/>
      <c r="X63" s="178">
        <v>-109158</v>
      </c>
      <c r="Y63" s="178"/>
      <c r="Z63" s="178"/>
      <c r="AA63" s="91"/>
      <c r="AC63" s="178">
        <v>-106858.76</v>
      </c>
      <c r="AD63" s="178"/>
      <c r="AE63" s="178"/>
      <c r="AF63" s="91"/>
    </row>
    <row r="64" spans="9:32" ht="15">
      <c r="I64" s="96"/>
      <c r="J64" s="96"/>
      <c r="K64" s="96"/>
      <c r="L64" s="97"/>
      <c r="N64" s="96"/>
      <c r="O64" s="96"/>
      <c r="P64" s="96"/>
      <c r="Q64" s="98"/>
      <c r="S64" s="96"/>
      <c r="T64" s="96"/>
      <c r="U64" s="96"/>
      <c r="V64" s="98"/>
      <c r="X64" s="96"/>
      <c r="Y64" s="96"/>
      <c r="Z64" s="96"/>
      <c r="AA64" s="98"/>
      <c r="AC64" s="96"/>
      <c r="AD64" s="96"/>
      <c r="AE64" s="96"/>
      <c r="AF64" s="98"/>
    </row>
    <row r="65" spans="1:32" ht="15">
      <c r="A65" s="162" t="s">
        <v>104</v>
      </c>
      <c r="B65" s="162"/>
      <c r="C65" s="162"/>
      <c r="D65" s="162"/>
      <c r="E65" s="162"/>
      <c r="F65" s="159"/>
      <c r="G65" s="159"/>
      <c r="H65" s="159"/>
      <c r="I65" s="170">
        <v>130822</v>
      </c>
      <c r="J65" s="170"/>
      <c r="K65" s="170"/>
      <c r="L65" s="94"/>
      <c r="N65" s="170">
        <v>80185.06</v>
      </c>
      <c r="O65" s="170"/>
      <c r="P65" s="170"/>
      <c r="Q65" s="95"/>
      <c r="S65" s="170">
        <v>-815551.8700000001</v>
      </c>
      <c r="T65" s="170"/>
      <c r="U65" s="170"/>
      <c r="V65" s="95"/>
      <c r="X65" s="170">
        <v>-761106.4899999999</v>
      </c>
      <c r="Y65" s="170"/>
      <c r="Z65" s="170"/>
      <c r="AA65" s="95"/>
      <c r="AC65" s="170">
        <v>-504717.53</v>
      </c>
      <c r="AD65" s="170"/>
      <c r="AE65" s="170"/>
      <c r="AF65" s="95"/>
    </row>
    <row r="66" spans="1:32" ht="15">
      <c r="A66" s="162" t="s">
        <v>105</v>
      </c>
      <c r="B66" s="162"/>
      <c r="C66" s="162"/>
      <c r="D66" s="162"/>
      <c r="E66" s="162"/>
      <c r="F66" s="151"/>
      <c r="G66" s="151"/>
      <c r="H66" s="151"/>
      <c r="I66" s="179">
        <v>2.259599460812632</v>
      </c>
      <c r="J66" s="180"/>
      <c r="K66" s="181"/>
      <c r="L66" s="88"/>
      <c r="N66" s="182">
        <v>1.7604083451872925</v>
      </c>
      <c r="O66" s="182"/>
      <c r="P66" s="182"/>
      <c r="Q66" s="89"/>
      <c r="S66" s="182">
        <v>-6.530974947595875</v>
      </c>
      <c r="T66" s="182"/>
      <c r="U66" s="182"/>
      <c r="V66" s="89"/>
      <c r="X66" s="182">
        <v>-5.972521391011194</v>
      </c>
      <c r="Y66" s="182"/>
      <c r="Z66" s="182"/>
      <c r="AA66" s="89"/>
      <c r="AC66" s="182">
        <v>-3.723220913287783</v>
      </c>
      <c r="AD66" s="182"/>
      <c r="AE66" s="182"/>
      <c r="AF66" s="89"/>
    </row>
    <row r="67" spans="1:32" ht="15">
      <c r="A67" s="162" t="s">
        <v>106</v>
      </c>
      <c r="B67" s="162"/>
      <c r="C67" s="162"/>
      <c r="D67" s="162"/>
      <c r="E67" s="162"/>
      <c r="F67" s="155"/>
      <c r="G67" s="155"/>
      <c r="H67" s="155"/>
      <c r="I67" s="183">
        <v>0.6413460260017331</v>
      </c>
      <c r="J67" s="183"/>
      <c r="K67" s="183"/>
      <c r="L67" s="90"/>
      <c r="N67" s="183">
        <v>0.6996748348365819</v>
      </c>
      <c r="O67" s="183"/>
      <c r="P67" s="183"/>
      <c r="Q67" s="91"/>
      <c r="S67" s="183">
        <v>2.2282756750594865</v>
      </c>
      <c r="T67" s="183"/>
      <c r="U67" s="183"/>
      <c r="V67" s="91"/>
      <c r="X67" s="183">
        <v>2.2268810899840465</v>
      </c>
      <c r="Y67" s="183"/>
      <c r="Z67" s="183"/>
      <c r="AA67" s="91"/>
      <c r="AC67" s="183">
        <v>1.772448967071043</v>
      </c>
      <c r="AD67" s="183"/>
      <c r="AE67" s="183"/>
      <c r="AF67" s="91"/>
    </row>
    <row r="68" spans="12:32" ht="15">
      <c r="L68" s="97"/>
      <c r="Q68" s="98"/>
      <c r="V68" s="98"/>
      <c r="AA68" s="98"/>
      <c r="AF68" s="98"/>
    </row>
    <row r="69" spans="1:32" ht="15">
      <c r="A69" s="162" t="s">
        <v>107</v>
      </c>
      <c r="B69" s="162"/>
      <c r="C69" s="162"/>
      <c r="D69" s="162"/>
      <c r="E69" s="162"/>
      <c r="F69" s="151"/>
      <c r="G69" s="151"/>
      <c r="H69" s="151"/>
      <c r="I69" s="184">
        <v>28647</v>
      </c>
      <c r="J69" s="184"/>
      <c r="K69" s="184"/>
      <c r="L69" s="83"/>
      <c r="N69" s="184">
        <v>54433.88</v>
      </c>
      <c r="O69" s="184"/>
      <c r="P69" s="184"/>
      <c r="Q69" s="84"/>
      <c r="R69" s="53"/>
      <c r="S69" s="184">
        <v>27261.4</v>
      </c>
      <c r="T69" s="184"/>
      <c r="U69" s="184"/>
      <c r="V69" s="84"/>
      <c r="W69" s="53"/>
      <c r="X69" s="184">
        <v>36954.08</v>
      </c>
      <c r="Y69" s="184"/>
      <c r="Z69" s="184"/>
      <c r="AA69" s="84"/>
      <c r="AB69" s="78"/>
      <c r="AC69" s="184">
        <v>38059.04</v>
      </c>
      <c r="AD69" s="184"/>
      <c r="AE69" s="184"/>
      <c r="AF69" s="84"/>
    </row>
  </sheetData>
  <sheetProtection/>
  <mergeCells count="413">
    <mergeCell ref="AC69:AE69"/>
    <mergeCell ref="A69:E69"/>
    <mergeCell ref="F69:H69"/>
    <mergeCell ref="I69:K69"/>
    <mergeCell ref="N69:P69"/>
    <mergeCell ref="S69:U69"/>
    <mergeCell ref="X69:Z69"/>
    <mergeCell ref="AC66:AE66"/>
    <mergeCell ref="A67:E67"/>
    <mergeCell ref="F67:H67"/>
    <mergeCell ref="I67:K67"/>
    <mergeCell ref="N67:P67"/>
    <mergeCell ref="S67:U67"/>
    <mergeCell ref="X67:Z67"/>
    <mergeCell ref="AC67:AE67"/>
    <mergeCell ref="A66:E66"/>
    <mergeCell ref="F66:H66"/>
    <mergeCell ref="I66:K66"/>
    <mergeCell ref="N66:P66"/>
    <mergeCell ref="S66:U66"/>
    <mergeCell ref="X66:Z66"/>
    <mergeCell ref="AC63:AE63"/>
    <mergeCell ref="A65:E65"/>
    <mergeCell ref="F65:H65"/>
    <mergeCell ref="I65:K65"/>
    <mergeCell ref="N65:P65"/>
    <mergeCell ref="S65:U65"/>
    <mergeCell ref="X65:Z65"/>
    <mergeCell ref="AC65:AE65"/>
    <mergeCell ref="A63:E63"/>
    <mergeCell ref="F63:H63"/>
    <mergeCell ref="I63:K63"/>
    <mergeCell ref="N63:P63"/>
    <mergeCell ref="S63:U63"/>
    <mergeCell ref="X63:Z63"/>
    <mergeCell ref="AC61:AE61"/>
    <mergeCell ref="A62:E62"/>
    <mergeCell ref="F62:H62"/>
    <mergeCell ref="I62:K62"/>
    <mergeCell ref="N62:P62"/>
    <mergeCell ref="S62:U62"/>
    <mergeCell ref="X62:Z62"/>
    <mergeCell ref="AC62:AE62"/>
    <mergeCell ref="A61:E61"/>
    <mergeCell ref="F61:H61"/>
    <mergeCell ref="I61:K61"/>
    <mergeCell ref="N61:P61"/>
    <mergeCell ref="S61:U61"/>
    <mergeCell ref="X61:Z61"/>
    <mergeCell ref="AC58:AE58"/>
    <mergeCell ref="A60:E60"/>
    <mergeCell ref="F60:H60"/>
    <mergeCell ref="I60:K60"/>
    <mergeCell ref="N60:P60"/>
    <mergeCell ref="S60:U60"/>
    <mergeCell ref="X60:Z60"/>
    <mergeCell ref="AC60:AE60"/>
    <mergeCell ref="A58:E58"/>
    <mergeCell ref="F58:H58"/>
    <mergeCell ref="I58:K58"/>
    <mergeCell ref="N58:P58"/>
    <mergeCell ref="S58:U58"/>
    <mergeCell ref="X58:Z58"/>
    <mergeCell ref="AC55:AE55"/>
    <mergeCell ref="A57:E57"/>
    <mergeCell ref="F57:H57"/>
    <mergeCell ref="I57:K57"/>
    <mergeCell ref="N57:P57"/>
    <mergeCell ref="S57:U57"/>
    <mergeCell ref="X57:Z57"/>
    <mergeCell ref="AC57:AE57"/>
    <mergeCell ref="A55:E55"/>
    <mergeCell ref="F55:H55"/>
    <mergeCell ref="I55:K55"/>
    <mergeCell ref="N55:P55"/>
    <mergeCell ref="S55:U55"/>
    <mergeCell ref="X55:Z55"/>
    <mergeCell ref="AC53:AE53"/>
    <mergeCell ref="A54:E54"/>
    <mergeCell ref="F54:H54"/>
    <mergeCell ref="I54:K54"/>
    <mergeCell ref="N54:P54"/>
    <mergeCell ref="S54:U54"/>
    <mergeCell ref="X54:Z54"/>
    <mergeCell ref="AC54:AE54"/>
    <mergeCell ref="A53:E53"/>
    <mergeCell ref="F53:H53"/>
    <mergeCell ref="I53:K53"/>
    <mergeCell ref="N53:P53"/>
    <mergeCell ref="S53:U53"/>
    <mergeCell ref="X53:Z53"/>
    <mergeCell ref="AC51:AE51"/>
    <mergeCell ref="A52:E52"/>
    <mergeCell ref="F52:H52"/>
    <mergeCell ref="I52:K52"/>
    <mergeCell ref="N52:P52"/>
    <mergeCell ref="S52:U52"/>
    <mergeCell ref="X52:Z52"/>
    <mergeCell ref="AC52:AE52"/>
    <mergeCell ref="A51:E51"/>
    <mergeCell ref="F51:H51"/>
    <mergeCell ref="I51:K51"/>
    <mergeCell ref="N51:P51"/>
    <mergeCell ref="S51:U51"/>
    <mergeCell ref="X51:Z51"/>
    <mergeCell ref="AC49:AE49"/>
    <mergeCell ref="A50:E50"/>
    <mergeCell ref="F50:H50"/>
    <mergeCell ref="I50:K50"/>
    <mergeCell ref="N50:P50"/>
    <mergeCell ref="S50:U50"/>
    <mergeCell ref="X50:Z50"/>
    <mergeCell ref="AC50:AE50"/>
    <mergeCell ref="A49:E49"/>
    <mergeCell ref="F49:H49"/>
    <mergeCell ref="I49:K49"/>
    <mergeCell ref="N49:P49"/>
    <mergeCell ref="S49:U49"/>
    <mergeCell ref="X49:Z49"/>
    <mergeCell ref="AC47:AE47"/>
    <mergeCell ref="A48:E48"/>
    <mergeCell ref="F48:H48"/>
    <mergeCell ref="I48:K48"/>
    <mergeCell ref="N48:P48"/>
    <mergeCell ref="S48:U48"/>
    <mergeCell ref="X48:Z48"/>
    <mergeCell ref="AC48:AE48"/>
    <mergeCell ref="A47:E47"/>
    <mergeCell ref="F47:H47"/>
    <mergeCell ref="I47:K47"/>
    <mergeCell ref="N47:P47"/>
    <mergeCell ref="S47:U47"/>
    <mergeCell ref="X47:Z47"/>
    <mergeCell ref="AC44:AE44"/>
    <mergeCell ref="A46:E46"/>
    <mergeCell ref="F46:H46"/>
    <mergeCell ref="I46:K46"/>
    <mergeCell ref="N46:P46"/>
    <mergeCell ref="S46:U46"/>
    <mergeCell ref="X46:Z46"/>
    <mergeCell ref="AC46:AE46"/>
    <mergeCell ref="A44:E44"/>
    <mergeCell ref="F44:H44"/>
    <mergeCell ref="I44:K44"/>
    <mergeCell ref="N44:P44"/>
    <mergeCell ref="S44:U44"/>
    <mergeCell ref="X44:Z44"/>
    <mergeCell ref="AC42:AE42"/>
    <mergeCell ref="A43:E43"/>
    <mergeCell ref="F43:H43"/>
    <mergeCell ref="I43:K43"/>
    <mergeCell ref="N43:P43"/>
    <mergeCell ref="S43:U43"/>
    <mergeCell ref="X43:Z43"/>
    <mergeCell ref="AC43:AE43"/>
    <mergeCell ref="A42:E42"/>
    <mergeCell ref="F42:H42"/>
    <mergeCell ref="I42:K42"/>
    <mergeCell ref="N42:P42"/>
    <mergeCell ref="S42:U42"/>
    <mergeCell ref="X42:Z42"/>
    <mergeCell ref="AC40:AE40"/>
    <mergeCell ref="A41:E41"/>
    <mergeCell ref="F41:H41"/>
    <mergeCell ref="I41:K41"/>
    <mergeCell ref="N41:P41"/>
    <mergeCell ref="S41:U41"/>
    <mergeCell ref="X41:Z41"/>
    <mergeCell ref="AC41:AE41"/>
    <mergeCell ref="A40:E40"/>
    <mergeCell ref="F40:H40"/>
    <mergeCell ref="I40:K40"/>
    <mergeCell ref="N40:P40"/>
    <mergeCell ref="S40:U40"/>
    <mergeCell ref="X40:Z40"/>
    <mergeCell ref="AC38:AE38"/>
    <mergeCell ref="A39:E39"/>
    <mergeCell ref="F39:H39"/>
    <mergeCell ref="I39:K39"/>
    <mergeCell ref="N39:P39"/>
    <mergeCell ref="S39:U39"/>
    <mergeCell ref="X39:Z39"/>
    <mergeCell ref="AC39:AE39"/>
    <mergeCell ref="A38:E38"/>
    <mergeCell ref="F38:H38"/>
    <mergeCell ref="I38:K38"/>
    <mergeCell ref="N38:P38"/>
    <mergeCell ref="S38:U38"/>
    <mergeCell ref="X38:Z38"/>
    <mergeCell ref="AC35:AE35"/>
    <mergeCell ref="A36:E36"/>
    <mergeCell ref="F36:H36"/>
    <mergeCell ref="I36:K36"/>
    <mergeCell ref="N36:P36"/>
    <mergeCell ref="S36:U36"/>
    <mergeCell ref="X36:Z36"/>
    <mergeCell ref="AC36:AE36"/>
    <mergeCell ref="A35:E35"/>
    <mergeCell ref="F35:H35"/>
    <mergeCell ref="I35:K35"/>
    <mergeCell ref="N35:P35"/>
    <mergeCell ref="S35:U35"/>
    <mergeCell ref="X35:Z35"/>
    <mergeCell ref="AC33:AE33"/>
    <mergeCell ref="A34:E34"/>
    <mergeCell ref="F34:H34"/>
    <mergeCell ref="I34:K34"/>
    <mergeCell ref="N34:P34"/>
    <mergeCell ref="S34:U34"/>
    <mergeCell ref="X34:Z34"/>
    <mergeCell ref="AC34:AE34"/>
    <mergeCell ref="A33:E33"/>
    <mergeCell ref="F33:H33"/>
    <mergeCell ref="I33:K33"/>
    <mergeCell ref="N33:P33"/>
    <mergeCell ref="S33:U33"/>
    <mergeCell ref="X33:Z33"/>
    <mergeCell ref="AC31:AE31"/>
    <mergeCell ref="A32:E32"/>
    <mergeCell ref="F32:H32"/>
    <mergeCell ref="I32:K32"/>
    <mergeCell ref="N32:P32"/>
    <mergeCell ref="S32:U32"/>
    <mergeCell ref="X32:Z32"/>
    <mergeCell ref="AC32:AE32"/>
    <mergeCell ref="A31:E31"/>
    <mergeCell ref="F31:H31"/>
    <mergeCell ref="I31:K31"/>
    <mergeCell ref="N31:P31"/>
    <mergeCell ref="S31:U31"/>
    <mergeCell ref="X31:Z31"/>
    <mergeCell ref="AC29:AE29"/>
    <mergeCell ref="A30:E30"/>
    <mergeCell ref="F30:H30"/>
    <mergeCell ref="I30:K30"/>
    <mergeCell ref="N30:P30"/>
    <mergeCell ref="S30:U30"/>
    <mergeCell ref="X30:Z30"/>
    <mergeCell ref="AC30:AE30"/>
    <mergeCell ref="A29:E29"/>
    <mergeCell ref="F29:H29"/>
    <mergeCell ref="I29:K29"/>
    <mergeCell ref="N29:P29"/>
    <mergeCell ref="S29:U29"/>
    <mergeCell ref="X29:Z29"/>
    <mergeCell ref="AC26:AE26"/>
    <mergeCell ref="A27:E27"/>
    <mergeCell ref="F27:H27"/>
    <mergeCell ref="I27:K27"/>
    <mergeCell ref="N27:P27"/>
    <mergeCell ref="S27:U27"/>
    <mergeCell ref="X27:Z27"/>
    <mergeCell ref="AC27:AE27"/>
    <mergeCell ref="A26:E26"/>
    <mergeCell ref="F26:H26"/>
    <mergeCell ref="I26:K26"/>
    <mergeCell ref="N26:P26"/>
    <mergeCell ref="S26:U26"/>
    <mergeCell ref="X26:Z26"/>
    <mergeCell ref="AC24:AE24"/>
    <mergeCell ref="A25:E25"/>
    <mergeCell ref="F25:H25"/>
    <mergeCell ref="I25:K25"/>
    <mergeCell ref="N25:P25"/>
    <mergeCell ref="S25:U25"/>
    <mergeCell ref="X25:Z25"/>
    <mergeCell ref="AC25:AE25"/>
    <mergeCell ref="A24:E24"/>
    <mergeCell ref="F24:H24"/>
    <mergeCell ref="I24:K24"/>
    <mergeCell ref="N24:P24"/>
    <mergeCell ref="S24:U24"/>
    <mergeCell ref="X24:Z24"/>
    <mergeCell ref="AC20:AE20"/>
    <mergeCell ref="A22:E22"/>
    <mergeCell ref="F22:H22"/>
    <mergeCell ref="I22:K22"/>
    <mergeCell ref="N22:P22"/>
    <mergeCell ref="S22:U22"/>
    <mergeCell ref="X22:Z22"/>
    <mergeCell ref="AC22:AE22"/>
    <mergeCell ref="A20:E20"/>
    <mergeCell ref="F20:H20"/>
    <mergeCell ref="I20:K20"/>
    <mergeCell ref="N20:P20"/>
    <mergeCell ref="S20:U20"/>
    <mergeCell ref="X20:Z20"/>
    <mergeCell ref="AC18:AE18"/>
    <mergeCell ref="A19:E19"/>
    <mergeCell ref="F19:H19"/>
    <mergeCell ref="I19:K19"/>
    <mergeCell ref="N19:P19"/>
    <mergeCell ref="S19:U19"/>
    <mergeCell ref="X19:Z19"/>
    <mergeCell ref="AC19:AE19"/>
    <mergeCell ref="A18:E18"/>
    <mergeCell ref="F18:H18"/>
    <mergeCell ref="I18:K18"/>
    <mergeCell ref="N18:P18"/>
    <mergeCell ref="S18:U18"/>
    <mergeCell ref="X18:Z18"/>
    <mergeCell ref="AC16:AE16"/>
    <mergeCell ref="A17:E17"/>
    <mergeCell ref="F17:H17"/>
    <mergeCell ref="I17:K17"/>
    <mergeCell ref="N17:P17"/>
    <mergeCell ref="S17:U17"/>
    <mergeCell ref="X17:Z17"/>
    <mergeCell ref="AC17:AE17"/>
    <mergeCell ref="A16:E16"/>
    <mergeCell ref="F16:H16"/>
    <mergeCell ref="I16:K16"/>
    <mergeCell ref="N16:P16"/>
    <mergeCell ref="S16:U16"/>
    <mergeCell ref="X16:Z16"/>
    <mergeCell ref="AC14:AE14"/>
    <mergeCell ref="A15:E15"/>
    <mergeCell ref="F15:H15"/>
    <mergeCell ref="I15:K15"/>
    <mergeCell ref="N15:P15"/>
    <mergeCell ref="S15:U15"/>
    <mergeCell ref="X15:Z15"/>
    <mergeCell ref="AC15:AE15"/>
    <mergeCell ref="A14:E14"/>
    <mergeCell ref="F14:H14"/>
    <mergeCell ref="I14:K14"/>
    <mergeCell ref="N14:P14"/>
    <mergeCell ref="S14:U14"/>
    <mergeCell ref="X14:Z14"/>
    <mergeCell ref="AC12:AE12"/>
    <mergeCell ref="A13:E13"/>
    <mergeCell ref="F13:H13"/>
    <mergeCell ref="I13:K13"/>
    <mergeCell ref="N13:P13"/>
    <mergeCell ref="S13:U13"/>
    <mergeCell ref="X13:Z13"/>
    <mergeCell ref="AC13:AE13"/>
    <mergeCell ref="A12:E12"/>
    <mergeCell ref="F12:H12"/>
    <mergeCell ref="I12:K12"/>
    <mergeCell ref="N12:P12"/>
    <mergeCell ref="S12:U12"/>
    <mergeCell ref="X12:Z12"/>
    <mergeCell ref="AC9:AE9"/>
    <mergeCell ref="A11:E11"/>
    <mergeCell ref="F11:H11"/>
    <mergeCell ref="I11:K11"/>
    <mergeCell ref="N11:P11"/>
    <mergeCell ref="S11:U11"/>
    <mergeCell ref="X11:Z11"/>
    <mergeCell ref="AC11:AE11"/>
    <mergeCell ref="A9:E9"/>
    <mergeCell ref="F9:H9"/>
    <mergeCell ref="I9:K9"/>
    <mergeCell ref="N9:P9"/>
    <mergeCell ref="S9:U9"/>
    <mergeCell ref="X9:Z9"/>
    <mergeCell ref="AC7:AE7"/>
    <mergeCell ref="A8:E8"/>
    <mergeCell ref="F8:H8"/>
    <mergeCell ref="I8:K8"/>
    <mergeCell ref="N8:P8"/>
    <mergeCell ref="S8:U8"/>
    <mergeCell ref="X8:Z8"/>
    <mergeCell ref="AC8:AE8"/>
    <mergeCell ref="A7:E7"/>
    <mergeCell ref="F7:H7"/>
    <mergeCell ref="I7:K7"/>
    <mergeCell ref="N7:P7"/>
    <mergeCell ref="S7:U7"/>
    <mergeCell ref="X7:Z7"/>
    <mergeCell ref="AC5:AE5"/>
    <mergeCell ref="A6:E6"/>
    <mergeCell ref="F6:H6"/>
    <mergeCell ref="I6:K6"/>
    <mergeCell ref="N6:P6"/>
    <mergeCell ref="S6:U6"/>
    <mergeCell ref="X6:Z6"/>
    <mergeCell ref="AC6:AE6"/>
    <mergeCell ref="A5:E5"/>
    <mergeCell ref="F5:H5"/>
    <mergeCell ref="AC3:AE3"/>
    <mergeCell ref="A4:E4"/>
    <mergeCell ref="F4:H4"/>
    <mergeCell ref="I4:K4"/>
    <mergeCell ref="N4:P4"/>
    <mergeCell ref="S4:U4"/>
    <mergeCell ref="S3:U3"/>
    <mergeCell ref="X3:Z3"/>
    <mergeCell ref="AC4:AE4"/>
    <mergeCell ref="A3:E3"/>
    <mergeCell ref="I5:K5"/>
    <mergeCell ref="N5:P5"/>
    <mergeCell ref="S5:U5"/>
    <mergeCell ref="X5:Z5"/>
    <mergeCell ref="X2:Z2"/>
    <mergeCell ref="X4:Z4"/>
    <mergeCell ref="F3:H3"/>
    <mergeCell ref="I3:K3"/>
    <mergeCell ref="N3:P3"/>
    <mergeCell ref="S1:U1"/>
    <mergeCell ref="X1:Z1"/>
    <mergeCell ref="I1:K1"/>
    <mergeCell ref="N1:P1"/>
    <mergeCell ref="AC1:AE1"/>
    <mergeCell ref="A2:E2"/>
    <mergeCell ref="F2:H2"/>
    <mergeCell ref="I2:K2"/>
    <mergeCell ref="N2:P2"/>
    <mergeCell ref="S2:U2"/>
    <mergeCell ref="A1:E1"/>
    <mergeCell ref="F1:H1"/>
    <mergeCell ref="AC2:AE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DeBellas</dc:creator>
  <cp:keywords/>
  <dc:description/>
  <cp:lastModifiedBy>Laura DeBellas</cp:lastModifiedBy>
  <cp:lastPrinted>2016-10-06T19:00:24Z</cp:lastPrinted>
  <dcterms:created xsi:type="dcterms:W3CDTF">2016-10-04T20:47:07Z</dcterms:created>
  <dcterms:modified xsi:type="dcterms:W3CDTF">2016-10-06T20:54:27Z</dcterms:modified>
  <cp:category/>
  <cp:version/>
  <cp:contentType/>
  <cp:contentStatus/>
</cp:coreProperties>
</file>